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dri\Downloads\"/>
    </mc:Choice>
  </mc:AlternateContent>
  <xr:revisionPtr revIDLastSave="0" documentId="13_ncr:1_{0DD26BBE-E9B8-4ACB-9614-8CD132A18D4D}" xr6:coauthVersionLast="47" xr6:coauthVersionMax="47" xr10:uidLastSave="{00000000-0000-0000-0000-000000000000}"/>
  <bookViews>
    <workbookView xWindow="-108" yWindow="-108" windowWidth="23256" windowHeight="12456" tabRatio="934" firstSheet="1" activeTab="1" xr2:uid="{F3115BFD-F667-4278-9AB2-08725EC84595}"/>
  </bookViews>
  <sheets>
    <sheet name="Informations Section" sheetId="2" state="hidden" r:id="rId1"/>
    <sheet name="1. Demande SMS" sheetId="9" r:id="rId2"/>
    <sheet name="Analyse Risques" sheetId="16" state="hidden" r:id="rId3"/>
    <sheet name="2. Contrat SMS" sheetId="7" state="hidden" r:id="rId4"/>
    <sheet name="Samaritains" sheetId="19" state="hidden" r:id="rId5"/>
    <sheet name="Annonce CASU" sheetId="8" state="hidden" r:id="rId6"/>
    <sheet name="3. Facture" sheetId="12" state="hidden" r:id="rId7"/>
    <sheet name="Donnees" sheetId="20" state="hidden" r:id="rId8"/>
  </sheets>
  <externalReferences>
    <externalReference r:id="rId9"/>
  </externalReferences>
  <definedNames>
    <definedName name="Choix" localSheetId="7">Donnees!#REF!</definedName>
    <definedName name="Choix">#REF!</definedName>
    <definedName name="Oui_non">[1]data_cachees!$A$266:$A$268</definedName>
    <definedName name="Poste" localSheetId="7">Donnees!$B$9:$B$10</definedName>
    <definedName name="Poste">#REF!</definedName>
    <definedName name="_xlnm.Print_Area" localSheetId="1">'1. Demande SMS'!$A$1:$I$218</definedName>
    <definedName name="_xlnm.Print_Area" localSheetId="3">'2. Contrat SMS'!$A$1:$H$101</definedName>
    <definedName name="_xlnm.Print_Area" localSheetId="6">'3. Facture'!$A$1:$I$43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7" l="1"/>
  <c r="H33" i="12"/>
  <c r="A33" i="12"/>
  <c r="B65" i="9"/>
  <c r="D33" i="7"/>
  <c r="D32" i="7"/>
  <c r="D31" i="7"/>
  <c r="D30" i="7"/>
  <c r="D29" i="7"/>
  <c r="D28" i="7"/>
  <c r="B9" i="8"/>
  <c r="B8" i="8"/>
  <c r="A6" i="12"/>
  <c r="E88" i="7"/>
  <c r="B71" i="9"/>
  <c r="B69" i="9"/>
  <c r="D67" i="9"/>
  <c r="B67" i="9"/>
  <c r="F63" i="9"/>
  <c r="B63" i="9"/>
  <c r="F54" i="9" l="1"/>
  <c r="B54" i="9"/>
  <c r="B56" i="9" l="1"/>
  <c r="A9" i="12" l="1"/>
  <c r="A8" i="12"/>
  <c r="A7" i="12"/>
  <c r="B15" i="8"/>
  <c r="B14" i="8"/>
  <c r="E89" i="7"/>
  <c r="A98" i="7"/>
  <c r="F28" i="7" l="1"/>
  <c r="G15" i="20" s="1"/>
  <c r="L39" i="20"/>
  <c r="K39" i="20"/>
  <c r="J39" i="20"/>
  <c r="H39" i="20"/>
  <c r="I39" i="20"/>
  <c r="G39" i="20"/>
  <c r="L8" i="20"/>
  <c r="D8" i="19"/>
  <c r="D9" i="19"/>
  <c r="D6" i="19"/>
  <c r="G7" i="19"/>
  <c r="D7" i="19"/>
  <c r="F40" i="7"/>
  <c r="C40" i="7"/>
  <c r="F25" i="16"/>
  <c r="H25" i="16" s="1"/>
  <c r="C12" i="7"/>
  <c r="C10" i="7"/>
  <c r="G17" i="20" l="1"/>
  <c r="P4" i="20"/>
  <c r="O4" i="20" s="1"/>
  <c r="N4" i="20"/>
  <c r="Q4" i="20" s="1"/>
  <c r="F37" i="16"/>
  <c r="F7" i="12"/>
  <c r="E29" i="12" l="1"/>
  <c r="E28" i="12"/>
  <c r="E27" i="12"/>
  <c r="E26" i="12"/>
  <c r="E25" i="12"/>
  <c r="F33" i="7" l="1"/>
  <c r="L15" i="20" s="1"/>
  <c r="F31" i="7"/>
  <c r="J15" i="20" s="1"/>
  <c r="F30" i="7"/>
  <c r="I15" i="20" s="1"/>
  <c r="F29" i="7"/>
  <c r="H15" i="20" s="1"/>
  <c r="F32" i="7"/>
  <c r="K15" i="20" s="1"/>
  <c r="K17" i="20" s="1"/>
  <c r="H17" i="20" l="1"/>
  <c r="J17" i="20"/>
  <c r="I17" i="20"/>
  <c r="L17" i="20"/>
  <c r="F47" i="16"/>
  <c r="F9" i="12"/>
  <c r="A5" i="16" l="1"/>
  <c r="A6" i="16"/>
  <c r="A7" i="16"/>
  <c r="E7" i="16"/>
  <c r="H7" i="16"/>
  <c r="F10" i="16"/>
  <c r="H10" i="16" s="1"/>
  <c r="F12" i="16"/>
  <c r="H12" i="16" s="1"/>
  <c r="F14" i="16"/>
  <c r="H14" i="16" s="1"/>
  <c r="F16" i="16"/>
  <c r="H16" i="16" s="1"/>
  <c r="F18" i="16"/>
  <c r="H18" i="16" s="1"/>
  <c r="F20" i="16"/>
  <c r="H20" i="16" s="1"/>
  <c r="F22" i="16"/>
  <c r="H22" i="16" s="1"/>
  <c r="F27" i="16"/>
  <c r="H27" i="16" s="1"/>
  <c r="F29" i="16"/>
  <c r="H29" i="16" s="1"/>
  <c r="F31" i="16"/>
  <c r="H31" i="16" s="1"/>
  <c r="F34" i="16"/>
  <c r="H34" i="16" s="1"/>
  <c r="H37" i="16"/>
  <c r="F39" i="16"/>
  <c r="H39" i="16" s="1"/>
  <c r="F41" i="16"/>
  <c r="H41" i="16" s="1"/>
  <c r="H43" i="16"/>
  <c r="H45" i="16"/>
  <c r="H47" i="16"/>
  <c r="H50" i="16" l="1"/>
  <c r="H52" i="16" s="1"/>
  <c r="C25" i="7" s="1"/>
  <c r="H29" i="12" l="1"/>
  <c r="H28" i="12"/>
  <c r="H27" i="12"/>
  <c r="H26" i="12"/>
  <c r="H25" i="12"/>
  <c r="G74" i="7"/>
  <c r="G73" i="7"/>
  <c r="G72" i="7"/>
  <c r="G71" i="7"/>
  <c r="G70" i="7"/>
  <c r="C59" i="7"/>
  <c r="D15" i="12"/>
  <c r="A88" i="7"/>
  <c r="L14" i="20"/>
  <c r="K14" i="20"/>
  <c r="J14" i="20"/>
  <c r="I14" i="20"/>
  <c r="H14" i="20"/>
  <c r="G14" i="20"/>
  <c r="B33" i="7"/>
  <c r="B32" i="7"/>
  <c r="B31" i="7"/>
  <c r="B30" i="7"/>
  <c r="B29" i="7"/>
  <c r="B28" i="7"/>
  <c r="A28" i="7"/>
  <c r="A33" i="7"/>
  <c r="A32" i="7"/>
  <c r="A31" i="7"/>
  <c r="A30" i="7"/>
  <c r="A29" i="7"/>
  <c r="B13" i="8"/>
  <c r="F8" i="12"/>
  <c r="A89" i="7"/>
  <c r="C14" i="12"/>
  <c r="C13" i="12"/>
  <c r="C42" i="12"/>
  <c r="F6" i="12"/>
  <c r="C16" i="12"/>
  <c r="B6" i="20" s="1"/>
  <c r="D6" i="20" s="1"/>
  <c r="C15" i="12"/>
  <c r="C7" i="8"/>
  <c r="B7" i="8"/>
  <c r="B6" i="8"/>
  <c r="E49" i="7"/>
  <c r="E47" i="7"/>
  <c r="E45" i="7"/>
  <c r="E43" i="7"/>
  <c r="E42" i="7"/>
  <c r="C43" i="7"/>
  <c r="C42" i="7"/>
  <c r="E38" i="7"/>
  <c r="E37" i="7"/>
  <c r="C38" i="7"/>
  <c r="C37" i="7"/>
  <c r="C35" i="7"/>
  <c r="F57" i="7"/>
  <c r="C57" i="7"/>
  <c r="C23" i="7"/>
  <c r="C21" i="7"/>
  <c r="E19" i="7"/>
  <c r="C19" i="7"/>
  <c r="C17" i="7"/>
  <c r="F15" i="7"/>
  <c r="C15" i="7"/>
  <c r="C8" i="7"/>
  <c r="H116" i="9"/>
  <c r="I16" i="20" l="1"/>
  <c r="I18" i="20"/>
  <c r="J16" i="20"/>
  <c r="J18" i="20"/>
  <c r="K18" i="20"/>
  <c r="K16" i="20"/>
  <c r="L16" i="20"/>
  <c r="L18" i="20"/>
  <c r="G16" i="20"/>
  <c r="G18" i="20"/>
  <c r="H16" i="20"/>
  <c r="H18" i="20"/>
  <c r="L20" i="20" l="1"/>
  <c r="L21" i="20" s="1"/>
  <c r="L24" i="20" s="1"/>
  <c r="L22" i="20"/>
  <c r="K20" i="20"/>
  <c r="K21" i="20" s="1"/>
  <c r="K24" i="20" s="1"/>
  <c r="K22" i="20"/>
  <c r="H20" i="20"/>
  <c r="H22" i="20"/>
  <c r="J20" i="20"/>
  <c r="J22" i="20"/>
  <c r="G22" i="20"/>
  <c r="G20" i="20"/>
  <c r="I22" i="20"/>
  <c r="I20" i="20"/>
  <c r="I21" i="20" s="1"/>
  <c r="I24" i="20" s="1"/>
  <c r="I32" i="20" l="1"/>
  <c r="I28" i="20"/>
  <c r="K26" i="20"/>
  <c r="K33" i="20"/>
  <c r="K25" i="20"/>
  <c r="K34" i="20"/>
  <c r="K29" i="20"/>
  <c r="K30" i="20"/>
  <c r="I33" i="20"/>
  <c r="I25" i="20"/>
  <c r="I29" i="20"/>
  <c r="I26" i="20"/>
  <c r="I34" i="20"/>
  <c r="I30" i="20"/>
  <c r="K32" i="20"/>
  <c r="K28" i="20"/>
  <c r="L25" i="20"/>
  <c r="L26" i="20"/>
  <c r="L34" i="20"/>
  <c r="L30" i="20"/>
  <c r="L29" i="20"/>
  <c r="L33" i="20"/>
  <c r="H26" i="20"/>
  <c r="H25" i="20"/>
  <c r="H30" i="20"/>
  <c r="H29" i="20"/>
  <c r="H33" i="20"/>
  <c r="H34" i="20"/>
  <c r="H21" i="20"/>
  <c r="H24" i="20" s="1"/>
  <c r="G21" i="20"/>
  <c r="G24" i="20" s="1"/>
  <c r="G33" i="20"/>
  <c r="G34" i="20"/>
  <c r="G25" i="20"/>
  <c r="G26" i="20"/>
  <c r="G30" i="20"/>
  <c r="G29" i="20"/>
  <c r="J26" i="20"/>
  <c r="J29" i="20"/>
  <c r="J25" i="20"/>
  <c r="J33" i="20"/>
  <c r="J34" i="20"/>
  <c r="J30" i="20"/>
  <c r="J21" i="20"/>
  <c r="J24" i="20" s="1"/>
  <c r="L28" i="20"/>
  <c r="L32" i="20"/>
  <c r="H32" i="20" l="1"/>
  <c r="J32" i="20"/>
  <c r="H28" i="20"/>
  <c r="H36" i="20" s="1"/>
  <c r="I37" i="20"/>
  <c r="K37" i="20"/>
  <c r="L37" i="20"/>
  <c r="L36" i="20"/>
  <c r="G32" i="20"/>
  <c r="K36" i="20"/>
  <c r="J28" i="20"/>
  <c r="G28" i="20"/>
  <c r="I36" i="20"/>
  <c r="J36" i="20" l="1"/>
  <c r="H37" i="20"/>
  <c r="J37" i="20"/>
  <c r="G37" i="20"/>
  <c r="G36" i="20"/>
  <c r="G42" i="20"/>
  <c r="I42" i="20" s="1"/>
  <c r="J42" i="20" s="1"/>
  <c r="C66" i="7" s="1"/>
  <c r="G43" i="20"/>
  <c r="I43" i="20" s="1"/>
  <c r="J43" i="20" s="1"/>
  <c r="C67" i="7" s="1"/>
  <c r="G67" i="7" l="1"/>
  <c r="E22" i="12"/>
  <c r="H22" i="12" s="1"/>
  <c r="G66" i="7"/>
  <c r="E21" i="12"/>
  <c r="H21" i="12" s="1"/>
  <c r="H35" i="12" s="1"/>
  <c r="H37" i="12" s="1"/>
  <c r="G80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Parents-1</author>
  </authors>
  <commentList>
    <comment ref="L6" authorId="0" shapeId="0" xr:uid="{6FA19FFE-65D0-46C8-998D-99008E558241}">
      <text>
        <r>
          <rPr>
            <sz val="9"/>
            <color indexed="81"/>
            <rFont val="Tahoma"/>
            <family val="2"/>
          </rPr>
          <t>Pour simplifier le calcul des tarifs en fonction des horaires jour/nuit, toutes les heures sont décalées pour que l'horaire de jour commence à minuit</t>
        </r>
      </text>
    </comment>
  </commentList>
</comments>
</file>

<file path=xl/sharedStrings.xml><?xml version="1.0" encoding="utf-8"?>
<sst xmlns="http://schemas.openxmlformats.org/spreadsheetml/2006/main" count="463" uniqueCount="367">
  <si>
    <t>Section de samaritains</t>
  </si>
  <si>
    <t>Tramelan</t>
  </si>
  <si>
    <t>Pour la section : Responsable SMS</t>
  </si>
  <si>
    <t>Prénom et Nom</t>
  </si>
  <si>
    <t>Samantha</t>
  </si>
  <si>
    <t>Phan</t>
  </si>
  <si>
    <t>Fonction</t>
  </si>
  <si>
    <t>Responsable Service médico-sanitaire</t>
  </si>
  <si>
    <t>Adresse</t>
  </si>
  <si>
    <t>Rue du 26-Mars 45</t>
  </si>
  <si>
    <t>NPA et Localité</t>
  </si>
  <si>
    <t>Courriel</t>
  </si>
  <si>
    <t>vice-presidente@samaritains-tramelan.ch</t>
  </si>
  <si>
    <t>Téléphone</t>
  </si>
  <si>
    <t>+33  6 87 56 03 66</t>
  </si>
  <si>
    <t>Banque + Iban section</t>
  </si>
  <si>
    <t>Postfinance CH49 0900 0000 2500 6157 8</t>
  </si>
  <si>
    <t>Demande de service médico-sanitaire / SMS</t>
  </si>
  <si>
    <t>Nom de la manifestation</t>
  </si>
  <si>
    <t>Adresse de la manifestation</t>
  </si>
  <si>
    <t>(Rue, no, localité)</t>
  </si>
  <si>
    <t>Nature de la manifestation</t>
  </si>
  <si>
    <t>Dates globales de la manifestation</t>
  </si>
  <si>
    <t>Du</t>
  </si>
  <si>
    <t>au</t>
  </si>
  <si>
    <t>Détail poste 1</t>
  </si>
  <si>
    <t>Date</t>
  </si>
  <si>
    <t>Horaire</t>
  </si>
  <si>
    <t>De :</t>
  </si>
  <si>
    <t>à</t>
  </si>
  <si>
    <t>Détail poste 2</t>
  </si>
  <si>
    <t>à :</t>
  </si>
  <si>
    <t>Détail poste 3</t>
  </si>
  <si>
    <t>Détail poste 4</t>
  </si>
  <si>
    <t>Détail poste 5</t>
  </si>
  <si>
    <t>Détail poste 6</t>
  </si>
  <si>
    <t>ORGANISATEUR·TRICE : PERSONNE DE CONTACT POUR LE SMS</t>
  </si>
  <si>
    <t>Société / Association</t>
  </si>
  <si>
    <t>Téléphone mobile</t>
  </si>
  <si>
    <t>ORGANISATEUR·TRICE : PERSONNE DE CONTACT SUR PLACE DURANT LA MANIFESTATION</t>
  </si>
  <si>
    <t>ORGANISATEUR·TRICE : COORDONNÉES POUR LA FACTURATION</t>
  </si>
  <si>
    <t>Envoi par courriel, adresse email</t>
  </si>
  <si>
    <t>DESCRIPTION DE LA MANIFESTATION</t>
  </si>
  <si>
    <t>PARTICIPANTS ACTIFS</t>
  </si>
  <si>
    <t>Nombre de participants actifs</t>
  </si>
  <si>
    <t>plus de</t>
  </si>
  <si>
    <t>Sont-ils très sollicités sur le plan physique ?</t>
  </si>
  <si>
    <t>S'agit-il d'amateurs (non-professionnels) ?</t>
  </si>
  <si>
    <t>Leur niveau de formation / entraînement est-il plutôt bas ?</t>
  </si>
  <si>
    <t>Les activités présentent-elles des risques d'accident ?</t>
  </si>
  <si>
    <t xml:space="preserve">Si OUI, lesquels ? </t>
  </si>
  <si>
    <t>Y a-t-il contact corporel  (sport de combat / sport d'équipes) ?</t>
  </si>
  <si>
    <t>Y a-t-il risque de concentration de foule (p. ex. peloton) ?</t>
  </si>
  <si>
    <t>SPECTATEURS / VISITEURS</t>
  </si>
  <si>
    <t>Nombre de spectateurs / visiteurs attendus</t>
  </si>
  <si>
    <t>sur la totalité de la manifestation</t>
  </si>
  <si>
    <t>au pic de la manifestation</t>
  </si>
  <si>
    <t>Y a-t-il risque de cohue / bousculade ?</t>
  </si>
  <si>
    <t>Présence attendue de groupes de personnes à risques ?</t>
  </si>
  <si>
    <t>Personnes âgées</t>
  </si>
  <si>
    <t>Jeunes enfants</t>
  </si>
  <si>
    <t>Cardiaques</t>
  </si>
  <si>
    <t>Handicapés</t>
  </si>
  <si>
    <t>Autres, préciser :</t>
  </si>
  <si>
    <t>Faut-il s'attendre à des émotions fortes ou à des problèmes</t>
  </si>
  <si>
    <t>liés à la consommation d'alcool ou de drogues ?</t>
  </si>
  <si>
    <t>Présences de VIP ?</t>
  </si>
  <si>
    <t xml:space="preserve">Si oui, combien ? </t>
  </si>
  <si>
    <t>personnes</t>
  </si>
  <si>
    <t>Personnalité(s) nécessitant des mesures de sécurité particulières mises en place par les autorités.</t>
  </si>
  <si>
    <t>ENVIRONNEMENT</t>
  </si>
  <si>
    <t xml:space="preserve">Lieu de la manifestation </t>
  </si>
  <si>
    <t>Extérieur</t>
  </si>
  <si>
    <t>Intérieur</t>
  </si>
  <si>
    <t>Description du terrain / 
de l'environnement</t>
  </si>
  <si>
    <t>La manifestation est entièrement visible depuis le poste de 1ers secours ?</t>
  </si>
  <si>
    <t>Terrain peu praticable ?</t>
  </si>
  <si>
    <t xml:space="preserve">Si OUI, pourquoi ?  </t>
  </si>
  <si>
    <t xml:space="preserve">Glissant </t>
  </si>
  <si>
    <t>Boueux</t>
  </si>
  <si>
    <t>Enneigé</t>
  </si>
  <si>
    <t>Accidenté</t>
  </si>
  <si>
    <t xml:space="preserve">Gelé </t>
  </si>
  <si>
    <t>Facteurs spéciaux influançant le risque ?</t>
  </si>
  <si>
    <t>Si OUI, lesquels ?</t>
  </si>
  <si>
    <t>Chaleur excessive</t>
  </si>
  <si>
    <t>Froid excessif</t>
  </si>
  <si>
    <t>Orages / intempéries</t>
  </si>
  <si>
    <t>Espace confiné</t>
  </si>
  <si>
    <t>Autre, préciser</t>
  </si>
  <si>
    <t>Des manifestations antérieures ont-elles permis d'identifier 
des facteurs faisant augmenter le risque ?</t>
  </si>
  <si>
    <t>Mobilisation des forces de l'ordre ou d'un service de sécurité ?</t>
  </si>
  <si>
    <t>INFRASTRUCTURE Poste premiers secours</t>
  </si>
  <si>
    <t>Local centré sur le périmètre de la manifestation ?</t>
  </si>
  <si>
    <t>Coordonnées GPS du local de premiers secours</t>
  </si>
  <si>
    <t>Si non, local hors du périmètre de la manifestation ?</t>
  </si>
  <si>
    <t>Local "en dur" disponible pour le service médico-sanitaire ?</t>
  </si>
  <si>
    <t>Si OUI, dimensions du local</t>
  </si>
  <si>
    <r>
      <t>minimum 12 m</t>
    </r>
    <r>
      <rPr>
        <sz val="11"/>
        <color theme="1"/>
        <rFont val="Calibri"/>
        <family val="2"/>
      </rPr>
      <t>²</t>
    </r>
  </si>
  <si>
    <t>Type de local</t>
  </si>
  <si>
    <t>Infirmerie</t>
  </si>
  <si>
    <t>Couloir</t>
  </si>
  <si>
    <t>Vestiaire</t>
  </si>
  <si>
    <t>Buvette</t>
  </si>
  <si>
    <t>Pièce annexe</t>
  </si>
  <si>
    <t>Garage</t>
  </si>
  <si>
    <t>Possibilité de fermer les locaux à clé ?</t>
  </si>
  <si>
    <t>Largeur de porte adaptée (min. 80 cm) ?</t>
  </si>
  <si>
    <t>Présence d'escaliers pour accéder au local ?</t>
  </si>
  <si>
    <t xml:space="preserve">A disposition dans le local </t>
  </si>
  <si>
    <t>Raccordement d'eau</t>
  </si>
  <si>
    <t>Raccordement électrique 220V</t>
  </si>
  <si>
    <t>Lumière</t>
  </si>
  <si>
    <t>Local chauffé</t>
  </si>
  <si>
    <t>Local ventilé</t>
  </si>
  <si>
    <t>Si pas de local "en dur " disponible, emplacement prévu pour une tente ?</t>
  </si>
  <si>
    <t xml:space="preserve">Tente mise à disposition par </t>
  </si>
  <si>
    <t>l'organisateur</t>
  </si>
  <si>
    <t>les Samaritains</t>
  </si>
  <si>
    <t>Dimensions de la tente</t>
  </si>
  <si>
    <t xml:space="preserve"> m</t>
  </si>
  <si>
    <t>Tente, équipement prévu pour</t>
  </si>
  <si>
    <t>Chauffage</t>
  </si>
  <si>
    <t>Voie d'accès pour les services de secours</t>
  </si>
  <si>
    <t>Place de parc pour les samaritains</t>
  </si>
  <si>
    <t xml:space="preserve">Ravitaillement pour les secouristes engagés selon </t>
  </si>
  <si>
    <t>Repas</t>
  </si>
  <si>
    <t>nos Conditions Générales</t>
  </si>
  <si>
    <t>Remarques particulières :</t>
  </si>
  <si>
    <t>Lieu, date</t>
  </si>
  <si>
    <t>Signature</t>
  </si>
  <si>
    <t>Merci de nous retourner le présent document 1x en fichier .xlsx sans votre signature et 
1x en fichier .pdf avec votre signature</t>
  </si>
  <si>
    <t>Analyse de risques pour Service médico-sanitaire</t>
  </si>
  <si>
    <t>du</t>
  </si>
  <si>
    <t>Participants actifs</t>
  </si>
  <si>
    <t>Points</t>
  </si>
  <si>
    <t xml:space="preserve">plus de </t>
  </si>
  <si>
    <t>Seront-ils très sollicités sur le plan physique ?</t>
  </si>
  <si>
    <t>S'agit-t-il d'amateurs (non professionnels) ?</t>
  </si>
  <si>
    <t>Leur niveau de formation/entraînement est-il plutôt bas ?</t>
  </si>
  <si>
    <t>Les activités présentent-elles des risques d'accidents ?</t>
  </si>
  <si>
    <t>Y a-t-il contact corporel (sport combat/sport d'équipes) ?</t>
  </si>
  <si>
    <t>Y a-t-il risque de concentration de foule (peloton, par ex.) ?</t>
  </si>
  <si>
    <t>Spectateurs/Visiteurs</t>
  </si>
  <si>
    <t>Nombre de spectateurs/visiteurs attendus au pic de la manifestation</t>
  </si>
  <si>
    <t>Y a-t-il un risque de cohue/bousculade ?</t>
  </si>
  <si>
    <t>Présence attendue de groupes de personnes à risque ?</t>
  </si>
  <si>
    <t>Faut-il s'attendre à des émotions fortes ou à des</t>
  </si>
  <si>
    <t>personnes sous influence d'alcool ou de drogue ?</t>
  </si>
  <si>
    <t>Présence de VIP ?</t>
  </si>
  <si>
    <t>Environnement</t>
  </si>
  <si>
    <t>La manifestation se déroule-t-elle  sur une grande surface ?</t>
  </si>
  <si>
    <t>Facteurs spéciaux pouvant avoir influence sur le risque ?</t>
  </si>
  <si>
    <t>Conditions atmosphériques augmentant le risque ?</t>
  </si>
  <si>
    <t>Oui</t>
  </si>
  <si>
    <t>Le moment de la journée augmente-t-il le risque ?</t>
  </si>
  <si>
    <t xml:space="preserve">Des manifestations antérieures ont-elles permis d'identifier </t>
  </si>
  <si>
    <t>des facteurs faisant augmenter le risque ?</t>
  </si>
  <si>
    <t xml:space="preserve">Total de points </t>
  </si>
  <si>
    <t>Niveau de risque Samaritains Suisse</t>
  </si>
  <si>
    <t>Evaluation de l'envergure du Service médico-sanitaire</t>
  </si>
  <si>
    <t>Niveau de risque 1</t>
  </si>
  <si>
    <t>Niveau de risque 2</t>
  </si>
  <si>
    <t>Niveau de risque 3</t>
  </si>
  <si>
    <t>De 1 à 9 points</t>
  </si>
  <si>
    <t xml:space="preserve">De 10 à 16 points </t>
  </si>
  <si>
    <t>De 17 à 21 points</t>
  </si>
  <si>
    <t/>
  </si>
  <si>
    <t>Chef de poste</t>
  </si>
  <si>
    <t>2 samaritains</t>
  </si>
  <si>
    <t>4 samaritains</t>
  </si>
  <si>
    <t>5 samaritains</t>
  </si>
  <si>
    <t>avec certificat IAS de niveau 2, y compris BLS-AED, qui ne remonte pas à plus de 2 ans</t>
  </si>
  <si>
    <t>Avec certificat IAS de niveau 2, y compris BLS-AED, qui ne remonte pas à plus de 2 ans</t>
  </si>
  <si>
    <r>
      <rPr>
        <b/>
        <sz val="11"/>
        <color theme="1"/>
        <rFont val="Calibri"/>
        <family val="2"/>
        <scheme val="minor"/>
      </rPr>
      <t>1 samaritain</t>
    </r>
    <r>
      <rPr>
        <sz val="11"/>
        <color theme="1"/>
        <rFont val="Calibri"/>
        <family val="2"/>
        <scheme val="minor"/>
      </rPr>
      <t xml:space="preserve">
avec certificat IAS de
niveau 3</t>
    </r>
  </si>
  <si>
    <r>
      <t xml:space="preserve">Niveau de risque 4 </t>
    </r>
    <r>
      <rPr>
        <b/>
        <sz val="11"/>
        <color theme="1"/>
        <rFont val="Calibri"/>
        <family val="2"/>
      </rPr>
      <t>ⁱ</t>
    </r>
  </si>
  <si>
    <r>
      <t xml:space="preserve">Niveau de risque 5 </t>
    </r>
    <r>
      <rPr>
        <b/>
        <sz val="11"/>
        <color theme="1"/>
        <rFont val="Calibri"/>
        <family val="2"/>
      </rPr>
      <t>ⁱ</t>
    </r>
  </si>
  <si>
    <t>De 22 à 26 points</t>
  </si>
  <si>
    <t xml:space="preserve">De 27 à 32 points </t>
  </si>
  <si>
    <r>
      <t xml:space="preserve">Définition du médecin, spécialiste :
• </t>
    </r>
    <r>
      <rPr>
        <sz val="11"/>
        <color theme="1"/>
        <rFont val="Calibri"/>
        <family val="2"/>
        <scheme val="minor"/>
      </rPr>
      <t>Médecin urgentiste
   (SGNOR)
• Anesthésiste
• Médecin généraliste
• Paramédic HF
• Paramédic de transport</t>
    </r>
  </si>
  <si>
    <t>6 samaritains</t>
  </si>
  <si>
    <t>8 samaritains</t>
  </si>
  <si>
    <r>
      <rPr>
        <b/>
        <sz val="11"/>
        <color theme="1"/>
        <rFont val="Calibri"/>
        <family val="2"/>
        <scheme val="minor"/>
      </rPr>
      <t>4 samaritains</t>
    </r>
    <r>
      <rPr>
        <sz val="11"/>
        <color theme="1"/>
        <rFont val="Calibri"/>
        <family val="2"/>
        <scheme val="minor"/>
      </rPr>
      <t xml:space="preserve">
avec certificat IAS de
niveau 3</t>
    </r>
  </si>
  <si>
    <r>
      <rPr>
        <b/>
        <sz val="11"/>
        <color theme="1"/>
        <rFont val="Calibri"/>
        <family val="2"/>
        <scheme val="minor"/>
      </rPr>
      <t>6 samaritains</t>
    </r>
    <r>
      <rPr>
        <sz val="11"/>
        <color theme="1"/>
        <rFont val="Calibri"/>
        <family val="2"/>
        <scheme val="minor"/>
      </rPr>
      <t xml:space="preserve">
avec certificat IAS de
niveau 3</t>
    </r>
  </si>
  <si>
    <r>
      <rPr>
        <b/>
        <sz val="11"/>
        <color theme="1"/>
        <rFont val="Calibri"/>
        <family val="2"/>
        <scheme val="minor"/>
      </rPr>
      <t>1 spécialiste méd.</t>
    </r>
  </si>
  <si>
    <r>
      <t xml:space="preserve">ⁱ </t>
    </r>
    <r>
      <rPr>
        <sz val="11"/>
        <color theme="1"/>
        <rFont val="Calibri"/>
        <family val="2"/>
      </rPr>
      <t>soumettre à l'association cantonale ou à l'ASS</t>
    </r>
  </si>
  <si>
    <t>Contrat pour Service médico-sanitaire</t>
  </si>
  <si>
    <t>ENTRE LA</t>
  </si>
  <si>
    <t>ET COMME ORGANISATEUR</t>
  </si>
  <si>
    <t>MANIFESTATION :</t>
  </si>
  <si>
    <t>LIEU / adressse précise :</t>
  </si>
  <si>
    <r>
      <rPr>
        <u/>
        <sz val="11"/>
        <color rgb="FF000000"/>
        <rFont val="Calibri"/>
        <family val="2"/>
      </rPr>
      <t>REPRÉSENTÉ PAR</t>
    </r>
    <r>
      <rPr>
        <sz val="11"/>
        <color rgb="FF000000"/>
        <rFont val="Calibri"/>
        <family val="2"/>
      </rPr>
      <t xml:space="preserve"> :</t>
    </r>
  </si>
  <si>
    <t>SERVICE MÉDICO-SANITAIRE</t>
  </si>
  <si>
    <t>Dates</t>
  </si>
  <si>
    <t>Détail du poste</t>
  </si>
  <si>
    <t>Horaires</t>
  </si>
  <si>
    <t>Nombre de
secouristes/h</t>
  </si>
  <si>
    <t>de</t>
  </si>
  <si>
    <t xml:space="preserve">Local "en dur" mis à disposition </t>
  </si>
  <si>
    <t xml:space="preserve">Type de local  </t>
  </si>
  <si>
    <t>équipement</t>
  </si>
  <si>
    <t>eau</t>
  </si>
  <si>
    <t>electricité</t>
  </si>
  <si>
    <t>lumière</t>
  </si>
  <si>
    <t>chauffage</t>
  </si>
  <si>
    <t>Tente mise à disposition</t>
  </si>
  <si>
    <t>par l'organisateur</t>
  </si>
  <si>
    <t>par les samaritains</t>
  </si>
  <si>
    <t xml:space="preserve">  </t>
  </si>
  <si>
    <t>Ravitaillement pour les samaritains engagés selon 
nos Conditions Générales</t>
  </si>
  <si>
    <t>Collation et/ou repas</t>
  </si>
  <si>
    <t>ORGANISATEUR : PERSONNE DE CONTACT SUR PLACE DURANT LA MANIFESTATION</t>
  </si>
  <si>
    <t xml:space="preserve">Remarques  : </t>
  </si>
  <si>
    <t>COÛT DU SERVICE MÉDICO-SANITAIRE</t>
  </si>
  <si>
    <t>Présence des secouristes</t>
  </si>
  <si>
    <t>Tarif horaire/secouriste</t>
  </si>
  <si>
    <t>Total</t>
  </si>
  <si>
    <t>Nombre heures total / jour</t>
  </si>
  <si>
    <t>heures de jour</t>
  </si>
  <si>
    <t>Nombre heures total / nuit</t>
  </si>
  <si>
    <t>heures de nuit</t>
  </si>
  <si>
    <t>Coûts forfaitaires</t>
  </si>
  <si>
    <t>Nbre</t>
  </si>
  <si>
    <t>Tarif</t>
  </si>
  <si>
    <t>Taxe de base d'installation</t>
  </si>
  <si>
    <t>par type de poste</t>
  </si>
  <si>
    <t>Taxe pour demande tardive</t>
  </si>
  <si>
    <t>forfait unique</t>
  </si>
  <si>
    <t>Location 
de la tente</t>
  </si>
  <si>
    <t xml:space="preserve">1er jour                  </t>
  </si>
  <si>
    <t>av. montage+démontage</t>
  </si>
  <si>
    <t>jours supplément.</t>
  </si>
  <si>
    <t>par jour</t>
  </si>
  <si>
    <t>Déplacement des secouristes</t>
  </si>
  <si>
    <t>par véhicule</t>
  </si>
  <si>
    <t xml:space="preserve">Autres frais : </t>
  </si>
  <si>
    <t>TOTAL</t>
  </si>
  <si>
    <t>Pour le matériel de premiers secours, un forfait de Fr. 20.- est inclus par taxe de base d'installation. 
Le dépassement de ce forfait vous sera facturé selon le coût effectif du matériel utilisé.</t>
  </si>
  <si>
    <t>Une facture vous parviendra avant le service médico-sanitaire. Le paiement doit nous parvenir avant la manifestation</t>
  </si>
  <si>
    <t>Nos Conditions Générales Services médico-sanitaires s'appliquent dans l'organisation et le déroulement de nos postes.</t>
  </si>
  <si>
    <t>Organisateur responsable</t>
  </si>
  <si>
    <t>Lieu, date : ___________________________</t>
  </si>
  <si>
    <t>Signature : ___________________________</t>
  </si>
  <si>
    <t>Accord à retourner signé au maximum 2 semaines après l'envoi du contrat, par courriel à :</t>
  </si>
  <si>
    <t>Copies :</t>
  </si>
  <si>
    <t>- à l'organisateur</t>
  </si>
  <si>
    <t>1 exemplaire</t>
  </si>
  <si>
    <t>- à la section de samaritains</t>
  </si>
  <si>
    <t>1 exemplaire (responsable SMS)</t>
  </si>
  <si>
    <t>Informations pour secouristes engagés</t>
  </si>
  <si>
    <t>MANIFESTATION</t>
  </si>
  <si>
    <t>DATE   du / au</t>
  </si>
  <si>
    <t>LIEU / adresse</t>
  </si>
  <si>
    <t>Emplacement du poste SMS
Coordonnées GPS</t>
  </si>
  <si>
    <t>JOUR</t>
  </si>
  <si>
    <t>HEURES</t>
  </si>
  <si>
    <t>Resp.</t>
  </si>
  <si>
    <t>Prénom</t>
  </si>
  <si>
    <t>Nom</t>
  </si>
  <si>
    <t>Natel</t>
  </si>
  <si>
    <t>Section</t>
  </si>
  <si>
    <t>Prise du matériel de poste :</t>
  </si>
  <si>
    <t>Retour du matériel de poste :</t>
  </si>
  <si>
    <t>Particularités du matériel :</t>
  </si>
  <si>
    <t>Remarque</t>
  </si>
  <si>
    <t>Le natel du responsable de poste est transmis au CASU 144.</t>
  </si>
  <si>
    <t xml:space="preserve">Pour le canton JU, le responsable de poste annonce l'ouverture et la fermeture du poste auprès du </t>
  </si>
  <si>
    <t>026 304 21 24 (centrale CASU).</t>
  </si>
  <si>
    <t xml:space="preserve">Le responsable de poste assure la transmission du matériel de soins utilisé au responsable SMS </t>
  </si>
  <si>
    <t>et les heures effectives de présence des secouristes (nécessaire pour la facturation)</t>
  </si>
  <si>
    <t>CASU 144 / Annonce Service médico-sanitaire</t>
  </si>
  <si>
    <t>LIEU</t>
  </si>
  <si>
    <t>Emplacement du poste 
de secours
Coordonnées GPS</t>
  </si>
  <si>
    <t>HORAIRES DU SERVICE</t>
  </si>
  <si>
    <t>RESPONSABLE DE POSTE</t>
  </si>
  <si>
    <t>TÉLÉPHONE</t>
  </si>
  <si>
    <t>CONTACT /INFO</t>
  </si>
  <si>
    <t>ENVOYER À :</t>
  </si>
  <si>
    <t>Canton du Jura:</t>
  </si>
  <si>
    <t>ambulances.manifestations@h-ju.ch</t>
  </si>
  <si>
    <t>Appeler le 026 304 21 24 à l'ouverture et à la fermeture du SMS</t>
  </si>
  <si>
    <t>Jura bernois et Bienne:</t>
  </si>
  <si>
    <t>snz-arbag@ambulance.be.ch</t>
  </si>
  <si>
    <t>andre.perny@ambulanz-biel.ch</t>
  </si>
  <si>
    <t>Informer les 2 adresses email</t>
  </si>
  <si>
    <t>Canton de Neuchâtel:</t>
  </si>
  <si>
    <t>Demander à l'organisateur de remplir un fichier d'annonce de manifestation</t>
  </si>
  <si>
    <t>et de le transmettre à :</t>
  </si>
  <si>
    <t>info.144@urgences-sante.ch</t>
  </si>
  <si>
    <t>Document à remplir :</t>
  </si>
  <si>
    <t>https://bit.ly/3n2Vced</t>
  </si>
  <si>
    <t>Transmettre également à l'organisateur pour donner les natels des samaritains engagés</t>
  </si>
  <si>
    <t>Expéditeur</t>
  </si>
  <si>
    <t>Destinataire</t>
  </si>
  <si>
    <t>Facture de service médico-sanitaire</t>
  </si>
  <si>
    <t>Votre manifestation :</t>
  </si>
  <si>
    <t>Lieu :</t>
  </si>
  <si>
    <t>Dates du / au :</t>
  </si>
  <si>
    <t>Date de la facture :</t>
  </si>
  <si>
    <t>Nos prestations:</t>
  </si>
  <si>
    <t>x poste fixe ou mobile / x secouristes</t>
  </si>
  <si>
    <t>Personnel</t>
  </si>
  <si>
    <t>Nombre</t>
  </si>
  <si>
    <t>Tarif horaire
/ secouriste</t>
  </si>
  <si>
    <t>Total Fr.</t>
  </si>
  <si>
    <t>Engagement des 
secouristes</t>
  </si>
  <si>
    <t>Heures de journée</t>
  </si>
  <si>
    <t>Heures de nuit</t>
  </si>
  <si>
    <t>Taxe de base d'installation inclus Fr. 20.- de matériel</t>
  </si>
  <si>
    <t>Location tente, 1 jour, montage + démontage inclus</t>
  </si>
  <si>
    <t>Location tente, jours supplémentaires</t>
  </si>
  <si>
    <t>Déplacement des secouristes, par véhicule</t>
  </si>
  <si>
    <t>Frais de matériel</t>
  </si>
  <si>
    <t>Matériel de premiers secours, forfait Fr. 20.- inclus dans la taxe d'installation</t>
  </si>
  <si>
    <t xml:space="preserve"> </t>
  </si>
  <si>
    <t>TOTAL NET</t>
  </si>
  <si>
    <t>Avec nos remerciements !</t>
  </si>
  <si>
    <t>A payer avant le :</t>
  </si>
  <si>
    <t>Sur notre compte IBAN</t>
  </si>
  <si>
    <t>Paramètres</t>
  </si>
  <si>
    <t>Valeurs intermédiaires</t>
  </si>
  <si>
    <t>Debut jour</t>
  </si>
  <si>
    <t>Début nuit</t>
  </si>
  <si>
    <t>Partic. Actifs</t>
  </si>
  <si>
    <t>Nb d'heure à ajouter si l'heure suivante dépasse minuit</t>
  </si>
  <si>
    <t>Une seconde</t>
  </si>
  <si>
    <t>Horaires décalés</t>
  </si>
  <si>
    <t>Début jour</t>
  </si>
  <si>
    <t>Fin jour</t>
  </si>
  <si>
    <t>Fin nuit</t>
  </si>
  <si>
    <t>Date du jour</t>
  </si>
  <si>
    <t>Délai pmt</t>
  </si>
  <si>
    <t>Date pmt</t>
  </si>
  <si>
    <t>Nb. d'heures à décaler</t>
  </si>
  <si>
    <t>Poste</t>
  </si>
  <si>
    <t>Choix</t>
  </si>
  <si>
    <t>Poste fixe</t>
  </si>
  <si>
    <t>Poste mobile</t>
  </si>
  <si>
    <t>Non</t>
  </si>
  <si>
    <t>Heures 1</t>
  </si>
  <si>
    <t>Heures 2</t>
  </si>
  <si>
    <t>Heures 3</t>
  </si>
  <si>
    <t>Heures 4</t>
  </si>
  <si>
    <t>Heures 5</t>
  </si>
  <si>
    <t>Heures 6</t>
  </si>
  <si>
    <t>Heure définie de début</t>
  </si>
  <si>
    <t>Heure définie de fin</t>
  </si>
  <si>
    <t>Heure décalée de début</t>
  </si>
  <si>
    <t>Heure décalée de fin</t>
  </si>
  <si>
    <t>Durée absolue du poste en heure</t>
  </si>
  <si>
    <t>Début et fin dans la même plage ?</t>
  </si>
  <si>
    <t>Plusieurs plages horaires ?</t>
  </si>
  <si>
    <t>Commence par une plage de nuit ?</t>
  </si>
  <si>
    <t>Cas 1 : Dans une plage horaire</t>
  </si>
  <si>
    <t>Total jour</t>
  </si>
  <si>
    <t>Total nuit</t>
  </si>
  <si>
    <t>Cas 2 : Début et fin dans 2 plages différentes</t>
  </si>
  <si>
    <t>Cas 3 : Fin avant le début, mais dans la même plage horaire</t>
  </si>
  <si>
    <t>Total jour final</t>
  </si>
  <si>
    <t>Total nuit final</t>
  </si>
  <si>
    <t>Nombre de samas</t>
  </si>
  <si>
    <t>Heures x nb samas</t>
  </si>
  <si>
    <t>Décimal</t>
  </si>
  <si>
    <t>Arrondi sup</t>
  </si>
  <si>
    <t>Jour</t>
  </si>
  <si>
    <t>Nuit</t>
  </si>
  <si>
    <t>A l'adresse: sms@samaritains-tramelan.ch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</si>
</sst>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 &quot;CHF&quot;\ * #,##0.00_ ;_ &quot;CHF&quot;\ * \-#,##0.00_ ;_ &quot;CHF&quot;\ * &quot;-&quot;??_ ;_ @_ "/>
    <numFmt numFmtId="165" formatCode="_ * #,##0.00_ ;_ * \-#,##0.00_ ;_ * &quot;-&quot;??_ ;_ @_ "/>
    <numFmt numFmtId="166" formatCode="[h]:mm"/>
    <numFmt numFmtId="167" formatCode="dd\.mm\.yy;@"/>
    <numFmt numFmtId="168" formatCode="&quot;CHF&quot;\ #,##0.00"/>
    <numFmt numFmtId="169" formatCode="&quot;CHF&quot;\ #,##0"/>
    <numFmt numFmtId="170" formatCode="_ \F\r&quot;.&quot;\ * #,##0_ "/>
    <numFmt numFmtId="171" formatCode="_ \F\r&quot;.&quot;\ * #,##0.00_ "/>
    <numFmt numFmtId="172" formatCode="dd/mm/yyyy;@"/>
    <numFmt numFmtId="173" formatCode="[$-F400]h:mm:ss\ AM/PM"/>
    <numFmt numFmtId="174" formatCode="dd/mm"/>
    <numFmt numFmtId="175" formatCode="0.00000"/>
  </numFmts>
  <fonts count="5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20"/>
      <color rgb="FF000000"/>
      <name val="Arial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</font>
    <font>
      <b/>
      <u/>
      <sz val="11"/>
      <color rgb="FF000000"/>
      <name val="Calibri"/>
      <family val="2"/>
    </font>
    <font>
      <sz val="11"/>
      <name val="Arial"/>
      <family val="2"/>
    </font>
    <font>
      <sz val="11"/>
      <color rgb="FFFFFFFF"/>
      <name val="Calibri"/>
      <family val="2"/>
    </font>
    <font>
      <u/>
      <sz val="11"/>
      <color rgb="FF0563C1"/>
      <name val="Arial"/>
      <family val="2"/>
    </font>
    <font>
      <sz val="9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Arial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rgb="FF444444"/>
      <name val="Segoe UI"/>
      <family val="2"/>
    </font>
    <font>
      <u/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</font>
    <font>
      <sz val="14"/>
      <color rgb="FF000000"/>
      <name val="Calibri"/>
      <family val="2"/>
    </font>
    <font>
      <b/>
      <u/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20"/>
      <color rgb="FF000000"/>
      <name val="Arial"/>
      <family val="2"/>
    </font>
    <font>
      <b/>
      <u/>
      <sz val="18"/>
      <color rgb="FF000000"/>
      <name val="Arial"/>
      <family val="2"/>
    </font>
    <font>
      <b/>
      <sz val="11"/>
      <color theme="1"/>
      <name val="Calibri"/>
      <family val="2"/>
    </font>
    <font>
      <sz val="12"/>
      <color rgb="FFFF0000"/>
      <name val="Calibri"/>
      <family val="2"/>
      <scheme val="minor"/>
    </font>
    <font>
      <b/>
      <sz val="11"/>
      <name val="Calibri"/>
      <family val="2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rgb="FF444444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rgb="FF000000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000000"/>
      </left>
      <right style="thin">
        <color rgb="FF000000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000000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24">
    <xf numFmtId="0" fontId="0" fillId="0" borderId="0" xfId="0"/>
    <xf numFmtId="0" fontId="7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12" fillId="0" borderId="0" xfId="0" applyFont="1"/>
    <xf numFmtId="0" fontId="14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0" fillId="0" borderId="17" xfId="0" applyBorder="1" applyAlignment="1">
      <alignment horizontal="left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left"/>
    </xf>
    <xf numFmtId="0" fontId="3" fillId="0" borderId="0" xfId="0" applyFont="1"/>
    <xf numFmtId="0" fontId="0" fillId="4" borderId="0" xfId="0" applyFill="1"/>
    <xf numFmtId="0" fontId="0" fillId="0" borderId="1" xfId="0" applyBorder="1" applyProtection="1">
      <protection locked="0"/>
    </xf>
    <xf numFmtId="166" fontId="0" fillId="0" borderId="0" xfId="0" applyNumberFormat="1"/>
    <xf numFmtId="167" fontId="0" fillId="0" borderId="0" xfId="0" applyNumberFormat="1" applyAlignment="1">
      <alignment horizontal="left"/>
    </xf>
    <xf numFmtId="171" fontId="7" fillId="0" borderId="9" xfId="0" applyNumberFormat="1" applyFont="1" applyBorder="1"/>
    <xf numFmtId="0" fontId="32" fillId="0" borderId="0" xfId="0" applyFont="1"/>
    <xf numFmtId="1" fontId="0" fillId="0" borderId="0" xfId="0" applyNumberFormat="1"/>
    <xf numFmtId="0" fontId="0" fillId="0" borderId="42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3" fontId="0" fillId="0" borderId="29" xfId="0" applyNumberForma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3" fontId="0" fillId="0" borderId="29" xfId="0" applyNumberFormat="1" applyBorder="1" applyAlignment="1" applyProtection="1">
      <alignment horizontal="center" vertical="center"/>
      <protection locked="0"/>
    </xf>
    <xf numFmtId="166" fontId="0" fillId="0" borderId="32" xfId="0" applyNumberFormat="1" applyBorder="1"/>
    <xf numFmtId="166" fontId="0" fillId="0" borderId="33" xfId="0" applyNumberFormat="1" applyBorder="1"/>
    <xf numFmtId="0" fontId="0" fillId="7" borderId="0" xfId="0" applyFill="1"/>
    <xf numFmtId="0" fontId="2" fillId="8" borderId="7" xfId="0" applyFont="1" applyFill="1" applyBorder="1"/>
    <xf numFmtId="0" fontId="2" fillId="7" borderId="0" xfId="0" applyFont="1" applyFill="1"/>
    <xf numFmtId="0" fontId="2" fillId="8" borderId="20" xfId="0" applyFont="1" applyFill="1" applyBorder="1"/>
    <xf numFmtId="0" fontId="2" fillId="8" borderId="23" xfId="0" applyFont="1" applyFill="1" applyBorder="1"/>
    <xf numFmtId="0" fontId="24" fillId="7" borderId="0" xfId="0" applyFont="1" applyFill="1"/>
    <xf numFmtId="0" fontId="24" fillId="0" borderId="0" xfId="0" applyFont="1"/>
    <xf numFmtId="0" fontId="24" fillId="4" borderId="0" xfId="0" applyFont="1" applyFill="1"/>
    <xf numFmtId="20" fontId="0" fillId="0" borderId="1" xfId="0" applyNumberFormat="1" applyBorder="1"/>
    <xf numFmtId="0" fontId="2" fillId="8" borderId="1" xfId="0" applyFont="1" applyFill="1" applyBorder="1"/>
    <xf numFmtId="0" fontId="2" fillId="4" borderId="0" xfId="0" applyFont="1" applyFill="1"/>
    <xf numFmtId="166" fontId="0" fillId="8" borderId="1" xfId="0" applyNumberFormat="1" applyFill="1" applyBorder="1"/>
    <xf numFmtId="20" fontId="0" fillId="8" borderId="1" xfId="0" applyNumberFormat="1" applyFill="1" applyBorder="1"/>
    <xf numFmtId="173" fontId="0" fillId="8" borderId="1" xfId="0" applyNumberFormat="1" applyFill="1" applyBorder="1"/>
    <xf numFmtId="166" fontId="0" fillId="4" borderId="0" xfId="0" applyNumberFormat="1" applyFill="1"/>
    <xf numFmtId="0" fontId="2" fillId="4" borderId="0" xfId="0" applyFont="1" applyFill="1" applyAlignment="1">
      <alignment horizontal="left" vertical="top" wrapText="1"/>
    </xf>
    <xf numFmtId="21" fontId="0" fillId="8" borderId="1" xfId="0" applyNumberFormat="1" applyFill="1" applyBorder="1" applyAlignment="1">
      <alignment horizontal="left" vertical="top" wrapText="1"/>
    </xf>
    <xf numFmtId="0" fontId="2" fillId="0" borderId="1" xfId="0" applyFont="1" applyBorder="1"/>
    <xf numFmtId="166" fontId="0" fillId="0" borderId="6" xfId="0" applyNumberFormat="1" applyBorder="1"/>
    <xf numFmtId="0" fontId="3" fillId="0" borderId="0" xfId="0" applyFont="1" applyAlignment="1">
      <alignment horizontal="left"/>
    </xf>
    <xf numFmtId="0" fontId="0" fillId="0" borderId="29" xfId="0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center"/>
      <protection locked="0"/>
    </xf>
    <xf numFmtId="0" fontId="2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7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27" fillId="0" borderId="0" xfId="0" applyFont="1"/>
    <xf numFmtId="1" fontId="0" fillId="0" borderId="29" xfId="0" applyNumberFormat="1" applyBorder="1" applyAlignment="1" applyProtection="1">
      <alignment horizontal="left"/>
      <protection locked="0"/>
    </xf>
    <xf numFmtId="0" fontId="0" fillId="0" borderId="61" xfId="0" applyBorder="1"/>
    <xf numFmtId="0" fontId="7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/>
    </xf>
    <xf numFmtId="171" fontId="0" fillId="0" borderId="64" xfId="0" applyNumberFormat="1" applyBorder="1" applyAlignment="1">
      <alignment horizontal="center"/>
    </xf>
    <xf numFmtId="0" fontId="0" fillId="0" borderId="66" xfId="0" applyBorder="1" applyAlignment="1">
      <alignment horizontal="left"/>
    </xf>
    <xf numFmtId="171" fontId="0" fillId="0" borderId="67" xfId="0" applyNumberFormat="1" applyBorder="1" applyAlignment="1">
      <alignment horizontal="center"/>
    </xf>
    <xf numFmtId="171" fontId="0" fillId="0" borderId="69" xfId="0" applyNumberFormat="1" applyBorder="1" applyAlignment="1">
      <alignment horizont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45" fillId="0" borderId="0" xfId="0" applyFont="1" applyAlignment="1">
      <alignment horizontal="left"/>
    </xf>
    <xf numFmtId="0" fontId="45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40" fillId="0" borderId="0" xfId="0" applyFont="1" applyAlignment="1">
      <alignment horizontal="left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 indent="1"/>
    </xf>
    <xf numFmtId="0" fontId="37" fillId="0" borderId="0" xfId="0" applyFont="1" applyAlignment="1">
      <alignment horizontal="center"/>
    </xf>
    <xf numFmtId="0" fontId="41" fillId="2" borderId="29" xfId="0" applyFont="1" applyFill="1" applyBorder="1" applyAlignment="1">
      <alignment horizontal="center" vertical="center"/>
    </xf>
    <xf numFmtId="0" fontId="38" fillId="0" borderId="0" xfId="0" applyFont="1" applyAlignment="1">
      <alignment horizontal="left" indent="1"/>
    </xf>
    <xf numFmtId="0" fontId="41" fillId="5" borderId="28" xfId="0" applyFont="1" applyFill="1" applyBorder="1" applyAlignment="1">
      <alignment horizontal="center"/>
    </xf>
    <xf numFmtId="0" fontId="26" fillId="0" borderId="0" xfId="0" applyFont="1" applyAlignment="1">
      <alignment horizontal="left" vertical="center"/>
    </xf>
    <xf numFmtId="0" fontId="41" fillId="0" borderId="0" xfId="0" applyFont="1" applyAlignment="1">
      <alignment horizontal="center"/>
    </xf>
    <xf numFmtId="0" fontId="38" fillId="0" borderId="0" xfId="0" applyFont="1" applyAlignment="1">
      <alignment horizontal="left"/>
    </xf>
    <xf numFmtId="0" fontId="41" fillId="6" borderId="28" xfId="0" applyFont="1" applyFill="1" applyBorder="1" applyAlignment="1">
      <alignment horizontal="center" vertical="center"/>
    </xf>
    <xf numFmtId="0" fontId="41" fillId="5" borderId="28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23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31" xfId="0" applyBorder="1" applyAlignment="1">
      <alignment horizontal="left"/>
    </xf>
    <xf numFmtId="3" fontId="6" fillId="2" borderId="29" xfId="0" applyNumberFormat="1" applyFont="1" applyFill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6" fillId="2" borderId="30" xfId="0" applyFont="1" applyFill="1" applyBorder="1" applyAlignment="1">
      <alignment horizontal="center"/>
    </xf>
    <xf numFmtId="0" fontId="43" fillId="0" borderId="0" xfId="0" applyFont="1" applyAlignment="1">
      <alignment horizontal="left"/>
    </xf>
    <xf numFmtId="0" fontId="6" fillId="2" borderId="30" xfId="0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3" fillId="0" borderId="0" xfId="0" applyFont="1"/>
    <xf numFmtId="0" fontId="42" fillId="0" borderId="0" xfId="0" applyFont="1" applyAlignment="1">
      <alignment horizontal="left"/>
    </xf>
    <xf numFmtId="1" fontId="7" fillId="2" borderId="29" xfId="0" applyNumberFormat="1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49" fontId="2" fillId="0" borderId="54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0" fillId="0" borderId="49" xfId="0" applyNumberFormat="1" applyBorder="1" applyAlignment="1">
      <alignment horizontal="left" vertical="center"/>
    </xf>
    <xf numFmtId="49" fontId="0" fillId="0" borderId="34" xfId="0" quotePrefix="1" applyNumberFormat="1" applyBorder="1" applyAlignment="1">
      <alignment horizontal="left" vertical="center"/>
    </xf>
    <xf numFmtId="49" fontId="0" fillId="0" borderId="0" xfId="0" quotePrefix="1" applyNumberFormat="1" applyAlignment="1">
      <alignment horizontal="left" vertical="center"/>
    </xf>
    <xf numFmtId="49" fontId="2" fillId="0" borderId="34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0" fillId="0" borderId="34" xfId="0" applyNumberFormat="1" applyBorder="1" applyAlignment="1">
      <alignment horizontal="left" wrapText="1"/>
    </xf>
    <xf numFmtId="49" fontId="0" fillId="0" borderId="0" xfId="0" applyNumberFormat="1" applyAlignment="1">
      <alignment horizontal="left" wrapText="1"/>
    </xf>
    <xf numFmtId="49" fontId="0" fillId="0" borderId="16" xfId="0" quotePrefix="1" applyNumberFormat="1" applyBorder="1" applyAlignment="1">
      <alignment horizontal="left"/>
    </xf>
    <xf numFmtId="49" fontId="0" fillId="0" borderId="8" xfId="0" quotePrefix="1" applyNumberFormat="1" applyBorder="1" applyAlignment="1">
      <alignment horizontal="left"/>
    </xf>
    <xf numFmtId="0" fontId="0" fillId="0" borderId="47" xfId="0" applyBorder="1" applyAlignment="1">
      <alignment horizontal="left" vertical="center"/>
    </xf>
    <xf numFmtId="49" fontId="0" fillId="0" borderId="34" xfId="0" quotePrefix="1" applyNumberFormat="1" applyBorder="1" applyAlignment="1">
      <alignment horizontal="left" wrapText="1"/>
    </xf>
    <xf numFmtId="49" fontId="0" fillId="0" borderId="16" xfId="0" quotePrefix="1" applyNumberFormat="1" applyBorder="1" applyAlignment="1">
      <alignment horizontal="left" vertical="center" wrapText="1"/>
    </xf>
    <xf numFmtId="0" fontId="15" fillId="0" borderId="0" xfId="0" applyFont="1"/>
    <xf numFmtId="0" fontId="0" fillId="3" borderId="0" xfId="0" applyFill="1"/>
    <xf numFmtId="49" fontId="4" fillId="0" borderId="50" xfId="0" applyNumberFormat="1" applyFont="1" applyBorder="1" applyAlignment="1">
      <alignment horizontal="left" vertical="center"/>
    </xf>
    <xf numFmtId="49" fontId="4" fillId="0" borderId="49" xfId="0" applyNumberFormat="1" applyFont="1" applyBorder="1" applyAlignment="1">
      <alignment horizontal="left" vertical="center"/>
    </xf>
    <xf numFmtId="0" fontId="12" fillId="0" borderId="29" xfId="0" applyFont="1" applyBorder="1" applyAlignment="1">
      <alignment horizontal="left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14" fontId="12" fillId="0" borderId="16" xfId="0" applyNumberFormat="1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17" xfId="0" applyFont="1" applyBorder="1" applyAlignment="1">
      <alignment horizontal="center"/>
    </xf>
    <xf numFmtId="20" fontId="12" fillId="0" borderId="17" xfId="0" applyNumberFormat="1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8" fillId="0" borderId="0" xfId="0" applyFont="1"/>
    <xf numFmtId="1" fontId="12" fillId="0" borderId="0" xfId="0" applyNumberFormat="1" applyFont="1" applyAlignment="1">
      <alignment horizontal="left"/>
    </xf>
    <xf numFmtId="0" fontId="17" fillId="0" borderId="0" xfId="0" applyFont="1"/>
    <xf numFmtId="169" fontId="12" fillId="0" borderId="0" xfId="0" applyNumberFormat="1" applyFont="1" applyAlignment="1">
      <alignment horizontal="center"/>
    </xf>
    <xf numFmtId="168" fontId="29" fillId="0" borderId="0" xfId="0" applyNumberFormat="1" applyFont="1"/>
    <xf numFmtId="164" fontId="29" fillId="0" borderId="0" xfId="0" applyNumberFormat="1" applyFont="1"/>
    <xf numFmtId="168" fontId="12" fillId="0" borderId="0" xfId="0" applyNumberFormat="1" applyFont="1"/>
    <xf numFmtId="0" fontId="15" fillId="0" borderId="0" xfId="0" applyFont="1" applyAlignment="1">
      <alignment horizontal="right"/>
    </xf>
    <xf numFmtId="0" fontId="19" fillId="0" borderId="0" xfId="0" applyFont="1"/>
    <xf numFmtId="0" fontId="22" fillId="0" borderId="0" xfId="0" applyFont="1"/>
    <xf numFmtId="14" fontId="3" fillId="0" borderId="4" xfId="0" applyNumberFormat="1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9" fontId="0" fillId="0" borderId="0" xfId="0" applyNumberFormat="1" applyAlignment="1" applyProtection="1">
      <alignment horizontal="center"/>
      <protection locked="0"/>
    </xf>
    <xf numFmtId="4" fontId="0" fillId="0" borderId="62" xfId="0" applyNumberFormat="1" applyBorder="1"/>
    <xf numFmtId="4" fontId="0" fillId="0" borderId="60" xfId="0" applyNumberFormat="1" applyBorder="1"/>
    <xf numFmtId="4" fontId="0" fillId="0" borderId="59" xfId="0" applyNumberFormat="1" applyBorder="1"/>
    <xf numFmtId="9" fontId="17" fillId="0" borderId="1" xfId="0" applyNumberFormat="1" applyFont="1" applyBorder="1" applyAlignment="1" applyProtection="1">
      <alignment horizontal="center"/>
      <protection locked="0"/>
    </xf>
    <xf numFmtId="0" fontId="12" fillId="0" borderId="29" xfId="0" applyFont="1" applyBorder="1"/>
    <xf numFmtId="170" fontId="12" fillId="0" borderId="29" xfId="0" applyNumberFormat="1" applyFont="1" applyBorder="1" applyAlignment="1">
      <alignment horizontal="left"/>
    </xf>
    <xf numFmtId="0" fontId="12" fillId="0" borderId="61" xfId="0" applyFont="1" applyBorder="1"/>
    <xf numFmtId="170" fontId="12" fillId="0" borderId="61" xfId="0" applyNumberFormat="1" applyFont="1" applyBorder="1" applyAlignment="1">
      <alignment horizontal="left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2" fontId="12" fillId="0" borderId="39" xfId="0" applyNumberFormat="1" applyFont="1" applyBorder="1" applyAlignment="1">
      <alignment horizontal="center"/>
    </xf>
    <xf numFmtId="2" fontId="12" fillId="0" borderId="74" xfId="0" applyNumberFormat="1" applyFont="1" applyBorder="1" applyAlignment="1">
      <alignment horizontal="center"/>
    </xf>
    <xf numFmtId="170" fontId="12" fillId="0" borderId="39" xfId="0" applyNumberFormat="1" applyFont="1" applyBorder="1" applyAlignment="1">
      <alignment horizontal="left"/>
    </xf>
    <xf numFmtId="170" fontId="12" fillId="0" borderId="74" xfId="0" applyNumberFormat="1" applyFont="1" applyBorder="1" applyAlignment="1">
      <alignment horizontal="left"/>
    </xf>
    <xf numFmtId="14" fontId="0" fillId="0" borderId="2" xfId="0" applyNumberFormat="1" applyBorder="1"/>
    <xf numFmtId="0" fontId="0" fillId="0" borderId="3" xfId="0" applyBorder="1"/>
    <xf numFmtId="14" fontId="0" fillId="0" borderId="4" xfId="0" applyNumberFormat="1" applyBorder="1"/>
    <xf numFmtId="0" fontId="4" fillId="0" borderId="0" xfId="0" applyFont="1"/>
    <xf numFmtId="0" fontId="4" fillId="0" borderId="0" xfId="0" applyFont="1" applyAlignment="1">
      <alignment horizontal="left"/>
    </xf>
    <xf numFmtId="20" fontId="0" fillId="4" borderId="0" xfId="0" applyNumberFormat="1" applyFill="1"/>
    <xf numFmtId="1" fontId="12" fillId="0" borderId="61" xfId="0" applyNumberFormat="1" applyFont="1" applyBorder="1" applyAlignment="1" applyProtection="1">
      <alignment horizontal="center"/>
      <protection locked="0"/>
    </xf>
    <xf numFmtId="1" fontId="12" fillId="0" borderId="29" xfId="0" applyNumberFormat="1" applyFont="1" applyBorder="1" applyAlignment="1" applyProtection="1">
      <alignment horizontal="center"/>
      <protection locked="0"/>
    </xf>
    <xf numFmtId="1" fontId="0" fillId="7" borderId="0" xfId="0" applyNumberFormat="1" applyFill="1"/>
    <xf numFmtId="0" fontId="0" fillId="8" borderId="7" xfId="0" applyFill="1" applyBorder="1"/>
    <xf numFmtId="1" fontId="0" fillId="8" borderId="34" xfId="0" applyNumberFormat="1" applyFill="1" applyBorder="1"/>
    <xf numFmtId="1" fontId="0" fillId="8" borderId="16" xfId="0" applyNumberFormat="1" applyFill="1" applyBorder="1"/>
    <xf numFmtId="20" fontId="0" fillId="8" borderId="4" xfId="0" applyNumberFormat="1" applyFill="1" applyBorder="1"/>
    <xf numFmtId="0" fontId="0" fillId="8" borderId="16" xfId="0" applyFill="1" applyBorder="1"/>
    <xf numFmtId="0" fontId="4" fillId="7" borderId="0" xfId="0" applyFont="1" applyFill="1"/>
    <xf numFmtId="0" fontId="0" fillId="0" borderId="6" xfId="0" applyBorder="1"/>
    <xf numFmtId="0" fontId="9" fillId="0" borderId="0" xfId="1"/>
    <xf numFmtId="2" fontId="0" fillId="0" borderId="1" xfId="0" applyNumberFormat="1" applyBorder="1" applyProtection="1">
      <protection locked="0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20" fontId="0" fillId="8" borderId="2" xfId="0" applyNumberFormat="1" applyFill="1" applyBorder="1" applyAlignment="1">
      <alignment horizontal="right"/>
    </xf>
    <xf numFmtId="9" fontId="0" fillId="0" borderId="10" xfId="0" applyNumberFormat="1" applyBorder="1" applyAlignment="1" applyProtection="1">
      <alignment horizontal="center"/>
      <protection locked="0"/>
    </xf>
    <xf numFmtId="165" fontId="0" fillId="0" borderId="4" xfId="0" applyNumberFormat="1" applyBorder="1"/>
    <xf numFmtId="0" fontId="0" fillId="0" borderId="7" xfId="0" applyBorder="1"/>
    <xf numFmtId="0" fontId="0" fillId="0" borderId="16" xfId="0" applyBorder="1"/>
    <xf numFmtId="0" fontId="12" fillId="0" borderId="0" xfId="0" applyFont="1" applyAlignment="1">
      <alignment horizontal="left" wrapText="1"/>
    </xf>
    <xf numFmtId="0" fontId="1" fillId="0" borderId="0" xfId="0" applyFont="1"/>
    <xf numFmtId="0" fontId="9" fillId="0" borderId="0" xfId="2"/>
    <xf numFmtId="0" fontId="2" fillId="0" borderId="0" xfId="0" applyFont="1"/>
    <xf numFmtId="171" fontId="12" fillId="0" borderId="29" xfId="0" applyNumberFormat="1" applyFont="1" applyBorder="1" applyAlignment="1">
      <alignment horizontal="left"/>
    </xf>
    <xf numFmtId="0" fontId="7" fillId="0" borderId="0" xfId="0" applyFont="1" applyAlignment="1">
      <alignment vertical="center"/>
    </xf>
    <xf numFmtId="2" fontId="0" fillId="0" borderId="0" xfId="0" applyNumberFormat="1"/>
    <xf numFmtId="166" fontId="0" fillId="0" borderId="0" xfId="0" applyNumberFormat="1" applyAlignment="1">
      <alignment horizontal="right"/>
    </xf>
    <xf numFmtId="0" fontId="2" fillId="0" borderId="0" xfId="0" applyFont="1" applyAlignment="1">
      <alignment wrapText="1"/>
    </xf>
    <xf numFmtId="1" fontId="0" fillId="0" borderId="0" xfId="0" applyNumberFormat="1" applyAlignment="1">
      <alignment vertical="center"/>
    </xf>
    <xf numFmtId="166" fontId="0" fillId="0" borderId="6" xfId="0" applyNumberFormat="1" applyBorder="1" applyAlignment="1">
      <alignment horizontal="right"/>
    </xf>
    <xf numFmtId="20" fontId="0" fillId="0" borderId="6" xfId="0" applyNumberFormat="1" applyBorder="1"/>
    <xf numFmtId="0" fontId="2" fillId="0" borderId="6" xfId="0" applyFont="1" applyBorder="1"/>
    <xf numFmtId="1" fontId="0" fillId="0" borderId="6" xfId="0" applyNumberFormat="1" applyBorder="1" applyAlignment="1">
      <alignment vertical="center"/>
    </xf>
    <xf numFmtId="173" fontId="0" fillId="4" borderId="0" xfId="0" applyNumberFormat="1" applyFill="1"/>
    <xf numFmtId="0" fontId="25" fillId="0" borderId="0" xfId="0" applyFont="1" applyAlignment="1">
      <alignment horizontal="right"/>
    </xf>
    <xf numFmtId="0" fontId="2" fillId="8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2" fillId="8" borderId="1" xfId="0" applyFont="1" applyFill="1" applyBorder="1" applyAlignment="1">
      <alignment horizontal="left"/>
    </xf>
    <xf numFmtId="1" fontId="0" fillId="0" borderId="8" xfId="0" applyNumberFormat="1" applyBorder="1" applyAlignment="1">
      <alignment horizontal="left"/>
    </xf>
    <xf numFmtId="0" fontId="7" fillId="0" borderId="25" xfId="0" applyFont="1" applyBorder="1" applyAlignment="1">
      <alignment horizontal="right" vertical="center"/>
    </xf>
    <xf numFmtId="0" fontId="7" fillId="0" borderId="27" xfId="0" applyFont="1" applyBorder="1" applyAlignment="1">
      <alignment horizontal="right"/>
    </xf>
    <xf numFmtId="0" fontId="25" fillId="0" borderId="0" xfId="0" applyFont="1"/>
    <xf numFmtId="0" fontId="24" fillId="0" borderId="0" xfId="0" applyFont="1" applyAlignment="1" applyProtection="1">
      <alignment horizontal="left" vertical="center"/>
      <protection locked="0"/>
    </xf>
    <xf numFmtId="0" fontId="25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52" fillId="0" borderId="0" xfId="0" applyFont="1"/>
    <xf numFmtId="0" fontId="2" fillId="0" borderId="0" xfId="0" applyFont="1" applyAlignment="1">
      <alignment horizontal="right"/>
    </xf>
    <xf numFmtId="2" fontId="0" fillId="0" borderId="32" xfId="0" applyNumberFormat="1" applyBorder="1"/>
    <xf numFmtId="2" fontId="0" fillId="0" borderId="33" xfId="0" applyNumberFormat="1" applyBorder="1"/>
    <xf numFmtId="2" fontId="0" fillId="9" borderId="32" xfId="0" applyNumberFormat="1" applyFill="1" applyBorder="1"/>
    <xf numFmtId="2" fontId="0" fillId="9" borderId="33" xfId="0" applyNumberFormat="1" applyFill="1" applyBorder="1"/>
    <xf numFmtId="0" fontId="53" fillId="2" borderId="30" xfId="0" applyFont="1" applyFill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0" fillId="0" borderId="0" xfId="0" applyFont="1" applyAlignment="1">
      <alignment vertical="center"/>
    </xf>
    <xf numFmtId="174" fontId="0" fillId="0" borderId="68" xfId="0" applyNumberFormat="1" applyBorder="1" applyAlignment="1" applyProtection="1">
      <alignment horizontal="left" vertical="center"/>
      <protection locked="0"/>
    </xf>
    <xf numFmtId="20" fontId="0" fillId="0" borderId="61" xfId="0" applyNumberFormat="1" applyBorder="1" applyAlignment="1" applyProtection="1">
      <alignment horizontal="center" vertical="center"/>
      <protection locked="0"/>
    </xf>
    <xf numFmtId="20" fontId="0" fillId="0" borderId="61" xfId="0" applyNumberFormat="1" applyBorder="1" applyAlignment="1" applyProtection="1">
      <alignment horizontal="left" vertical="center"/>
      <protection locked="0"/>
    </xf>
    <xf numFmtId="0" fontId="0" fillId="0" borderId="69" xfId="0" applyBorder="1" applyProtection="1">
      <protection locked="0"/>
    </xf>
    <xf numFmtId="0" fontId="0" fillId="0" borderId="64" xfId="0" applyBorder="1" applyProtection="1">
      <protection locked="0"/>
    </xf>
    <xf numFmtId="174" fontId="0" fillId="0" borderId="65" xfId="0" applyNumberFormat="1" applyBorder="1" applyAlignment="1" applyProtection="1">
      <alignment horizontal="left" vertical="center"/>
      <protection locked="0"/>
    </xf>
    <xf numFmtId="20" fontId="0" fillId="0" borderId="66" xfId="0" applyNumberFormat="1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left" vertical="center"/>
      <protection locked="0"/>
    </xf>
    <xf numFmtId="0" fontId="0" fillId="0" borderId="67" xfId="0" applyBorder="1" applyProtection="1">
      <protection locked="0"/>
    </xf>
    <xf numFmtId="0" fontId="3" fillId="0" borderId="0" xfId="0" applyFont="1" applyAlignment="1">
      <alignment vertical="center" wrapText="1"/>
    </xf>
    <xf numFmtId="0" fontId="7" fillId="0" borderId="21" xfId="0" applyFont="1" applyBorder="1" applyAlignment="1" applyProtection="1">
      <alignment vertical="center"/>
      <protection locked="0"/>
    </xf>
    <xf numFmtId="0" fontId="7" fillId="0" borderId="24" xfId="0" applyFont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/>
    </xf>
    <xf numFmtId="0" fontId="27" fillId="0" borderId="40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2" fillId="0" borderId="0" xfId="0" applyFont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9" fillId="0" borderId="1" xfId="1" applyBorder="1" applyAlignment="1" applyProtection="1">
      <alignment horizontal="left"/>
      <protection locked="0"/>
    </xf>
    <xf numFmtId="0" fontId="0" fillId="0" borderId="1" xfId="0" quotePrefix="1" applyBorder="1" applyAlignment="1" applyProtection="1">
      <alignment horizontal="left"/>
      <protection locked="0"/>
    </xf>
    <xf numFmtId="0" fontId="9" fillId="0" borderId="0" xfId="1" applyAlignment="1">
      <alignment horizontal="center"/>
    </xf>
    <xf numFmtId="0" fontId="48" fillId="0" borderId="0" xfId="0" applyFont="1" applyAlignment="1">
      <alignment horizontal="center" wrapText="1"/>
    </xf>
    <xf numFmtId="0" fontId="0" fillId="0" borderId="8" xfId="0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 vertical="top" wrapText="1"/>
    </xf>
    <xf numFmtId="0" fontId="12" fillId="0" borderId="29" xfId="0" applyFont="1" applyBorder="1" applyAlignment="1" applyProtection="1">
      <alignment horizontal="right"/>
      <protection locked="0"/>
    </xf>
    <xf numFmtId="0" fontId="12" fillId="0" borderId="0" xfId="0" applyFont="1"/>
    <xf numFmtId="0" fontId="27" fillId="0" borderId="0" xfId="0" applyFont="1" applyAlignment="1">
      <alignment horizontal="center" vertical="center"/>
    </xf>
    <xf numFmtId="0" fontId="0" fillId="0" borderId="29" xfId="0" applyBorder="1" applyAlignment="1" applyProtection="1">
      <alignment horizontal="left" vertical="top" wrapText="1"/>
      <protection locked="0"/>
    </xf>
    <xf numFmtId="0" fontId="0" fillId="0" borderId="31" xfId="0" applyBorder="1" applyAlignment="1">
      <alignment horizontal="left"/>
    </xf>
    <xf numFmtId="0" fontId="0" fillId="0" borderId="29" xfId="0" applyBorder="1" applyAlignment="1" applyProtection="1">
      <alignment horizontal="left" wrapText="1"/>
      <protection locked="0"/>
    </xf>
    <xf numFmtId="0" fontId="0" fillId="0" borderId="0" xfId="0" applyAlignment="1">
      <alignment horizontal="left" vertical="top"/>
    </xf>
    <xf numFmtId="0" fontId="0" fillId="0" borderId="29" xfId="0" applyBorder="1" applyAlignment="1" applyProtection="1">
      <alignment horizontal="center"/>
      <protection locked="0"/>
    </xf>
    <xf numFmtId="0" fontId="27" fillId="0" borderId="0" xfId="0" applyFont="1" applyAlignment="1">
      <alignment horizontal="center" vertical="center" wrapText="1"/>
    </xf>
    <xf numFmtId="0" fontId="2" fillId="0" borderId="21" xfId="0" applyFont="1" applyBorder="1"/>
    <xf numFmtId="0" fontId="2" fillId="0" borderId="27" xfId="0" applyFont="1" applyBorder="1"/>
    <xf numFmtId="0" fontId="24" fillId="0" borderId="0" xfId="0" applyFont="1" applyAlignment="1">
      <alignment horizontal="right" vertical="center" wrapText="1"/>
    </xf>
    <xf numFmtId="0" fontId="0" fillId="0" borderId="36" xfId="0" applyBorder="1" applyAlignment="1" applyProtection="1">
      <alignment horizontal="left" vertical="top" wrapText="1"/>
      <protection locked="0"/>
    </xf>
    <xf numFmtId="0" fontId="0" fillId="0" borderId="37" xfId="0" applyBorder="1" applyAlignment="1" applyProtection="1">
      <alignment horizontal="left" vertical="top" wrapText="1"/>
      <protection locked="0"/>
    </xf>
    <xf numFmtId="0" fontId="0" fillId="0" borderId="38" xfId="0" applyBorder="1" applyAlignment="1" applyProtection="1">
      <alignment horizontal="left" vertical="top" wrapText="1"/>
      <protection locked="0"/>
    </xf>
    <xf numFmtId="0" fontId="0" fillId="0" borderId="39" xfId="0" applyBorder="1" applyAlignment="1" applyProtection="1">
      <alignment horizontal="left" vertical="top" wrapText="1"/>
      <protection locked="0"/>
    </xf>
    <xf numFmtId="0" fontId="0" fillId="0" borderId="40" xfId="0" applyBorder="1" applyAlignment="1" applyProtection="1">
      <alignment horizontal="left" vertical="top" wrapText="1"/>
      <protection locked="0"/>
    </xf>
    <xf numFmtId="0" fontId="0" fillId="0" borderId="41" xfId="0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center" wrapText="1"/>
    </xf>
    <xf numFmtId="175" fontId="0" fillId="0" borderId="74" xfId="0" applyNumberFormat="1" applyBorder="1" applyAlignment="1" applyProtection="1">
      <alignment horizontal="center"/>
      <protection locked="0"/>
    </xf>
    <xf numFmtId="175" fontId="0" fillId="0" borderId="78" xfId="0" applyNumberFormat="1" applyBorder="1" applyAlignment="1" applyProtection="1">
      <alignment horizontal="center"/>
      <protection locked="0"/>
    </xf>
    <xf numFmtId="175" fontId="0" fillId="0" borderId="76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/>
    </xf>
    <xf numFmtId="0" fontId="0" fillId="0" borderId="0" xfId="0" applyAlignment="1">
      <alignment horizontal="right" wrapText="1"/>
    </xf>
    <xf numFmtId="0" fontId="27" fillId="0" borderId="0" xfId="0" applyFont="1" applyAlignment="1">
      <alignment horizontal="center"/>
    </xf>
    <xf numFmtId="0" fontId="27" fillId="0" borderId="43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1" xfId="0" applyBorder="1" applyAlignment="1">
      <alignment vertical="center"/>
    </xf>
    <xf numFmtId="49" fontId="0" fillId="0" borderId="29" xfId="0" applyNumberFormat="1" applyBorder="1" applyAlignment="1" applyProtection="1">
      <alignment horizontal="left"/>
      <protection locked="0"/>
    </xf>
    <xf numFmtId="20" fontId="0" fillId="0" borderId="29" xfId="0" quotePrefix="1" applyNumberFormat="1" applyBorder="1" applyAlignment="1" applyProtection="1">
      <alignment horizontal="center"/>
      <protection locked="0"/>
    </xf>
    <xf numFmtId="20" fontId="0" fillId="0" borderId="29" xfId="0" applyNumberFormat="1" applyBorder="1" applyAlignment="1" applyProtection="1">
      <alignment horizontal="center"/>
      <protection locked="0"/>
    </xf>
    <xf numFmtId="14" fontId="0" fillId="0" borderId="29" xfId="0" quotePrefix="1" applyNumberFormat="1" applyBorder="1" applyAlignment="1" applyProtection="1">
      <alignment horizontal="center"/>
      <protection locked="0"/>
    </xf>
    <xf numFmtId="14" fontId="0" fillId="0" borderId="29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49" fontId="9" fillId="0" borderId="29" xfId="1" applyNumberFormat="1" applyBorder="1" applyAlignment="1" applyProtection="1">
      <alignment horizontal="left"/>
      <protection locked="0"/>
    </xf>
    <xf numFmtId="49" fontId="0" fillId="0" borderId="74" xfId="0" applyNumberFormat="1" applyBorder="1" applyAlignment="1" applyProtection="1">
      <alignment horizontal="left"/>
      <protection locked="0"/>
    </xf>
    <xf numFmtId="49" fontId="0" fillId="0" borderId="78" xfId="0" applyNumberFormat="1" applyBorder="1" applyAlignment="1" applyProtection="1">
      <alignment horizontal="left"/>
      <protection locked="0"/>
    </xf>
    <xf numFmtId="49" fontId="0" fillId="0" borderId="76" xfId="0" applyNumberFormat="1" applyBorder="1" applyAlignment="1" applyProtection="1">
      <alignment horizontal="left"/>
      <protection locked="0"/>
    </xf>
    <xf numFmtId="2" fontId="0" fillId="0" borderId="29" xfId="0" applyNumberFormat="1" applyBorder="1" applyAlignment="1" applyProtection="1">
      <alignment horizontal="left"/>
      <protection locked="0"/>
    </xf>
    <xf numFmtId="1" fontId="0" fillId="0" borderId="29" xfId="0" applyNumberFormat="1" applyBorder="1" applyAlignment="1" applyProtection="1">
      <alignment horizontal="left"/>
      <protection locked="0"/>
    </xf>
    <xf numFmtId="0" fontId="0" fillId="0" borderId="74" xfId="0" applyBorder="1" applyAlignment="1" applyProtection="1">
      <alignment horizontal="center"/>
      <protection locked="0"/>
    </xf>
    <xf numFmtId="0" fontId="0" fillId="0" borderId="78" xfId="0" applyBorder="1" applyAlignment="1" applyProtection="1">
      <alignment horizontal="center"/>
      <protection locked="0"/>
    </xf>
    <xf numFmtId="0" fontId="0" fillId="0" borderId="76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left" vertical="top"/>
      <protection locked="0"/>
    </xf>
    <xf numFmtId="0" fontId="5" fillId="0" borderId="0" xfId="0" applyFont="1" applyAlignment="1">
      <alignment horizontal="left" vertical="top"/>
    </xf>
    <xf numFmtId="0" fontId="0" fillId="0" borderId="74" xfId="0" applyBorder="1" applyAlignment="1" applyProtection="1">
      <alignment horizontal="left"/>
      <protection locked="0"/>
    </xf>
    <xf numFmtId="0" fontId="0" fillId="0" borderId="78" xfId="0" applyBorder="1" applyAlignment="1" applyProtection="1">
      <alignment horizontal="left"/>
      <protection locked="0"/>
    </xf>
    <xf numFmtId="0" fontId="0" fillId="0" borderId="76" xfId="0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0" fillId="0" borderId="43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31" xfId="0" applyBorder="1" applyAlignment="1" applyProtection="1">
      <alignment horizontal="left" vertical="top" wrapText="1"/>
      <protection locked="0"/>
    </xf>
    <xf numFmtId="0" fontId="4" fillId="0" borderId="29" xfId="0" applyFont="1" applyBorder="1" applyAlignment="1" applyProtection="1">
      <alignment horizontal="left"/>
      <protection locked="0"/>
    </xf>
    <xf numFmtId="172" fontId="36" fillId="0" borderId="0" xfId="0" applyNumberFormat="1" applyFont="1" applyAlignment="1">
      <alignment horizontal="center"/>
    </xf>
    <xf numFmtId="0" fontId="35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49" fontId="0" fillId="0" borderId="22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0" fillId="0" borderId="17" xfId="0" applyNumberFormat="1" applyBorder="1" applyAlignment="1">
      <alignment horizontal="left" vertical="center" wrapText="1"/>
    </xf>
    <xf numFmtId="49" fontId="0" fillId="0" borderId="5" xfId="0" applyNumberFormat="1" applyBorder="1" applyAlignment="1">
      <alignment horizontal="left" wrapText="1"/>
    </xf>
    <xf numFmtId="49" fontId="0" fillId="0" borderId="0" xfId="0" applyNumberFormat="1" applyAlignment="1">
      <alignment horizontal="left" wrapText="1"/>
    </xf>
    <xf numFmtId="49" fontId="0" fillId="0" borderId="6" xfId="0" applyNumberFormat="1" applyBorder="1" applyAlignment="1">
      <alignment horizontal="left" wrapText="1"/>
    </xf>
    <xf numFmtId="49" fontId="0" fillId="0" borderId="5" xfId="0" applyNumberFormat="1" applyBorder="1" applyAlignment="1">
      <alignment wrapText="1"/>
    </xf>
    <xf numFmtId="49" fontId="0" fillId="0" borderId="0" xfId="0" applyNumberFormat="1" applyAlignment="1">
      <alignment wrapText="1"/>
    </xf>
    <xf numFmtId="49" fontId="0" fillId="0" borderId="6" xfId="0" applyNumberFormat="1" applyBorder="1" applyAlignment="1">
      <alignment wrapText="1"/>
    </xf>
    <xf numFmtId="49" fontId="4" fillId="0" borderId="57" xfId="0" applyNumberFormat="1" applyFont="1" applyBorder="1" applyAlignment="1">
      <alignment horizontal="left" vertical="center"/>
    </xf>
    <xf numFmtId="49" fontId="4" fillId="0" borderId="58" xfId="0" applyNumberFormat="1" applyFont="1" applyBorder="1" applyAlignment="1">
      <alignment horizontal="left" vertical="center"/>
    </xf>
    <xf numFmtId="49" fontId="4" fillId="0" borderId="53" xfId="0" applyNumberFormat="1" applyFont="1" applyBorder="1" applyAlignment="1">
      <alignment horizontal="left" vertical="center"/>
    </xf>
    <xf numFmtId="49" fontId="2" fillId="0" borderId="52" xfId="0" applyNumberFormat="1" applyFon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49" fontId="2" fillId="0" borderId="48" xfId="0" applyNumberFormat="1" applyFont="1" applyBorder="1" applyAlignment="1">
      <alignment horizontal="left" vertical="center"/>
    </xf>
    <xf numFmtId="49" fontId="2" fillId="0" borderId="55" xfId="0" applyNumberFormat="1" applyFont="1" applyBorder="1" applyAlignment="1">
      <alignment horizontal="left" vertical="center"/>
    </xf>
    <xf numFmtId="49" fontId="2" fillId="0" borderId="56" xfId="0" applyNumberFormat="1" applyFont="1" applyBorder="1" applyAlignment="1">
      <alignment horizontal="left" vertical="center"/>
    </xf>
    <xf numFmtId="172" fontId="34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49" fontId="2" fillId="0" borderId="51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0" xfId="0" applyFont="1" applyAlignment="1">
      <alignment horizontal="right"/>
    </xf>
    <xf numFmtId="0" fontId="15" fillId="0" borderId="1" xfId="0" applyFont="1" applyBorder="1" applyAlignment="1">
      <alignment horizontal="center" vertical="center"/>
    </xf>
    <xf numFmtId="0" fontId="12" fillId="0" borderId="73" xfId="0" applyFont="1" applyBorder="1"/>
    <xf numFmtId="0" fontId="12" fillId="0" borderId="75" xfId="0" applyFont="1" applyBorder="1"/>
    <xf numFmtId="171" fontId="12" fillId="0" borderId="29" xfId="0" applyNumberFormat="1" applyFont="1" applyBorder="1" applyAlignment="1">
      <alignment horizontal="left"/>
    </xf>
    <xf numFmtId="0" fontId="12" fillId="0" borderId="0" xfId="0" applyFont="1" applyAlignment="1">
      <alignment horizontal="left" wrapText="1"/>
    </xf>
    <xf numFmtId="0" fontId="12" fillId="0" borderId="29" xfId="0" applyFont="1" applyBorder="1" applyAlignment="1">
      <alignment horizontal="left"/>
    </xf>
    <xf numFmtId="0" fontId="16" fillId="0" borderId="0" xfId="0" applyFont="1"/>
    <xf numFmtId="1" fontId="12" fillId="0" borderId="29" xfId="0" applyNumberFormat="1" applyFont="1" applyBorder="1" applyAlignment="1" applyProtection="1">
      <alignment horizontal="left"/>
      <protection locked="0"/>
    </xf>
    <xf numFmtId="171" fontId="12" fillId="0" borderId="73" xfId="0" applyNumberFormat="1" applyFont="1" applyBorder="1" applyAlignment="1">
      <alignment horizontal="left"/>
    </xf>
    <xf numFmtId="171" fontId="12" fillId="0" borderId="75" xfId="0" applyNumberFormat="1" applyFont="1" applyBorder="1" applyAlignment="1">
      <alignment horizontal="left"/>
    </xf>
    <xf numFmtId="0" fontId="12" fillId="0" borderId="63" xfId="0" applyFont="1" applyBorder="1"/>
    <xf numFmtId="0" fontId="12" fillId="0" borderId="29" xfId="0" applyFont="1" applyBorder="1"/>
    <xf numFmtId="171" fontId="12" fillId="0" borderId="63" xfId="0" applyNumberFormat="1" applyFont="1" applyBorder="1" applyAlignment="1">
      <alignment horizontal="left"/>
    </xf>
    <xf numFmtId="1" fontId="12" fillId="0" borderId="29" xfId="0" applyNumberFormat="1" applyFont="1" applyBorder="1" applyAlignment="1">
      <alignment horizontal="left"/>
    </xf>
    <xf numFmtId="0" fontId="17" fillId="0" borderId="61" xfId="0" applyFont="1" applyBorder="1" applyAlignment="1">
      <alignment horizontal="left" vertical="center" wrapText="1"/>
    </xf>
    <xf numFmtId="0" fontId="17" fillId="0" borderId="29" xfId="0" applyFont="1" applyBorder="1" applyAlignment="1">
      <alignment horizontal="left" vertical="center" wrapText="1"/>
    </xf>
    <xf numFmtId="0" fontId="49" fillId="0" borderId="1" xfId="0" applyFont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165" fontId="15" fillId="0" borderId="21" xfId="0" applyNumberFormat="1" applyFont="1" applyBorder="1" applyAlignment="1">
      <alignment horizontal="right"/>
    </xf>
    <xf numFmtId="171" fontId="15" fillId="0" borderId="27" xfId="0" applyNumberFormat="1" applyFont="1" applyBorder="1" applyAlignment="1">
      <alignment horizontal="right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171" fontId="12" fillId="0" borderId="1" xfId="0" applyNumberFormat="1" applyFont="1" applyBorder="1" applyAlignment="1" applyProtection="1">
      <alignment horizontal="center"/>
      <protection locked="0"/>
    </xf>
    <xf numFmtId="0" fontId="12" fillId="0" borderId="43" xfId="0" applyFont="1" applyBorder="1"/>
    <xf numFmtId="0" fontId="12" fillId="0" borderId="31" xfId="0" applyFont="1" applyBorder="1"/>
    <xf numFmtId="49" fontId="17" fillId="0" borderId="2" xfId="0" applyNumberFormat="1" applyFont="1" applyBorder="1" applyAlignment="1" applyProtection="1">
      <alignment horizontal="left"/>
      <protection locked="0"/>
    </xf>
    <xf numFmtId="49" fontId="17" fillId="0" borderId="3" xfId="0" applyNumberFormat="1" applyFont="1" applyBorder="1" applyAlignment="1" applyProtection="1">
      <alignment horizontal="left"/>
      <protection locked="0"/>
    </xf>
    <xf numFmtId="0" fontId="12" fillId="0" borderId="2" xfId="0" applyFont="1" applyBorder="1" applyAlignment="1" applyProtection="1">
      <alignment horizontal="left"/>
      <protection locked="0"/>
    </xf>
    <xf numFmtId="0" fontId="12" fillId="0" borderId="3" xfId="0" applyFont="1" applyBorder="1" applyAlignment="1" applyProtection="1">
      <alignment horizontal="left"/>
      <protection locked="0"/>
    </xf>
    <xf numFmtId="171" fontId="12" fillId="0" borderId="1" xfId="0" applyNumberFormat="1" applyFont="1" applyBorder="1" applyAlignment="1" applyProtection="1">
      <alignment horizontal="left"/>
      <protection locked="0"/>
    </xf>
    <xf numFmtId="169" fontId="15" fillId="0" borderId="2" xfId="0" applyNumberFormat="1" applyFont="1" applyBorder="1" applyAlignment="1">
      <alignment horizontal="left" vertical="center"/>
    </xf>
    <xf numFmtId="169" fontId="15" fillId="0" borderId="3" xfId="0" applyNumberFormat="1" applyFont="1" applyBorder="1" applyAlignment="1">
      <alignment horizontal="left" vertical="center"/>
    </xf>
    <xf numFmtId="169" fontId="15" fillId="0" borderId="4" xfId="0" applyNumberFormat="1" applyFont="1" applyBorder="1" applyAlignment="1">
      <alignment horizontal="left" vertical="center"/>
    </xf>
    <xf numFmtId="0" fontId="14" fillId="0" borderId="0" xfId="0" applyFont="1"/>
    <xf numFmtId="0" fontId="12" fillId="0" borderId="0" xfId="0" applyFont="1" applyAlignment="1">
      <alignment vertical="top"/>
    </xf>
    <xf numFmtId="0" fontId="12" fillId="0" borderId="74" xfId="0" applyFont="1" applyBorder="1" applyProtection="1">
      <protection locked="0"/>
    </xf>
    <xf numFmtId="0" fontId="12" fillId="0" borderId="78" xfId="0" applyFont="1" applyBorder="1" applyProtection="1">
      <protection locked="0"/>
    </xf>
    <xf numFmtId="0" fontId="12" fillId="0" borderId="76" xfId="0" applyFont="1" applyBorder="1" applyProtection="1">
      <protection locked="0"/>
    </xf>
    <xf numFmtId="0" fontId="17" fillId="0" borderId="43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7" fillId="0" borderId="31" xfId="0" applyFont="1" applyBorder="1" applyAlignment="1">
      <alignment horizontal="left"/>
    </xf>
    <xf numFmtId="0" fontId="22" fillId="0" borderId="0" xfId="0" quotePrefix="1" applyFont="1"/>
    <xf numFmtId="1" fontId="12" fillId="0" borderId="3" xfId="0" applyNumberFormat="1" applyFont="1" applyBorder="1" applyAlignment="1" applyProtection="1">
      <alignment horizontal="center"/>
      <protection locked="0"/>
    </xf>
    <xf numFmtId="1" fontId="12" fillId="0" borderId="11" xfId="0" applyNumberFormat="1" applyFont="1" applyBorder="1" applyAlignment="1" applyProtection="1">
      <alignment horizontal="center"/>
      <protection locked="0"/>
    </xf>
    <xf numFmtId="0" fontId="15" fillId="0" borderId="0" xfId="0" applyFont="1"/>
    <xf numFmtId="0" fontId="17" fillId="0" borderId="29" xfId="0" applyFont="1" applyBorder="1" applyAlignment="1">
      <alignment horizontal="left"/>
    </xf>
    <xf numFmtId="0" fontId="15" fillId="0" borderId="1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1" fontId="12" fillId="0" borderId="19" xfId="0" applyNumberFormat="1" applyFont="1" applyBorder="1" applyAlignment="1" applyProtection="1">
      <alignment horizontal="center"/>
      <protection locked="0"/>
    </xf>
    <xf numFmtId="1" fontId="12" fillId="0" borderId="18" xfId="0" applyNumberFormat="1" applyFont="1" applyBorder="1" applyAlignment="1" applyProtection="1">
      <alignment horizontal="center"/>
      <protection locked="0"/>
    </xf>
    <xf numFmtId="49" fontId="15" fillId="0" borderId="36" xfId="0" applyNumberFormat="1" applyFont="1" applyBorder="1" applyAlignment="1">
      <alignment horizontal="left"/>
    </xf>
    <xf numFmtId="0" fontId="15" fillId="0" borderId="37" xfId="0" applyFont="1" applyBorder="1" applyAlignment="1">
      <alignment horizontal="left"/>
    </xf>
    <xf numFmtId="0" fontId="15" fillId="0" borderId="38" xfId="0" applyFont="1" applyBorder="1" applyAlignment="1">
      <alignment horizontal="left"/>
    </xf>
    <xf numFmtId="0" fontId="22" fillId="0" borderId="0" xfId="0" applyFont="1"/>
    <xf numFmtId="0" fontId="28" fillId="0" borderId="0" xfId="0" applyFont="1"/>
    <xf numFmtId="168" fontId="15" fillId="0" borderId="2" xfId="0" applyNumberFormat="1" applyFont="1" applyBorder="1" applyAlignment="1">
      <alignment horizontal="center" vertical="center"/>
    </xf>
    <xf numFmtId="168" fontId="15" fillId="0" borderId="4" xfId="0" applyNumberFormat="1" applyFont="1" applyBorder="1" applyAlignment="1">
      <alignment horizontal="center" vertical="center"/>
    </xf>
    <xf numFmtId="0" fontId="12" fillId="0" borderId="61" xfId="0" applyFont="1" applyBorder="1"/>
    <xf numFmtId="171" fontId="12" fillId="0" borderId="61" xfId="0" applyNumberFormat="1" applyFont="1" applyBorder="1" applyAlignment="1">
      <alignment horizontal="left"/>
    </xf>
    <xf numFmtId="0" fontId="15" fillId="0" borderId="36" xfId="0" applyFont="1" applyBorder="1" applyAlignment="1">
      <alignment horizontal="left"/>
    </xf>
    <xf numFmtId="0" fontId="15" fillId="0" borderId="2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2" fillId="0" borderId="29" xfId="0" applyFont="1" applyBorder="1" applyAlignment="1">
      <alignment horizontal="left" wrapText="1"/>
    </xf>
    <xf numFmtId="0" fontId="29" fillId="0" borderId="29" xfId="0" applyFont="1" applyBorder="1"/>
    <xf numFmtId="0" fontId="0" fillId="0" borderId="44" xfId="0" quotePrefix="1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46" xfId="0" applyBorder="1" applyAlignment="1">
      <alignment horizontal="left"/>
    </xf>
    <xf numFmtId="0" fontId="20" fillId="0" borderId="0" xfId="0" applyFont="1"/>
    <xf numFmtId="0" fontId="21" fillId="0" borderId="0" xfId="0" applyFont="1"/>
    <xf numFmtId="0" fontId="12" fillId="0" borderId="0" xfId="0" applyFont="1" applyAlignment="1" applyProtection="1">
      <alignment horizontal="left"/>
      <protection locked="0"/>
    </xf>
    <xf numFmtId="49" fontId="17" fillId="0" borderId="39" xfId="0" applyNumberFormat="1" applyFont="1" applyBorder="1" applyAlignment="1">
      <alignment horizontal="left"/>
    </xf>
    <xf numFmtId="49" fontId="17" fillId="0" borderId="40" xfId="0" applyNumberFormat="1" applyFont="1" applyBorder="1" applyAlignment="1">
      <alignment horizontal="left"/>
    </xf>
    <xf numFmtId="49" fontId="17" fillId="0" borderId="41" xfId="0" applyNumberFormat="1" applyFont="1" applyBorder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14" fontId="3" fillId="0" borderId="5" xfId="0" applyNumberFormat="1" applyFont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14" fontId="3" fillId="0" borderId="6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26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74" xfId="0" applyBorder="1" applyAlignment="1" applyProtection="1">
      <alignment horizontal="left" vertical="top"/>
      <protection locked="0"/>
    </xf>
    <xf numFmtId="20" fontId="0" fillId="0" borderId="61" xfId="0" applyNumberFormat="1" applyBorder="1" applyAlignment="1" applyProtection="1">
      <alignment horizontal="left" vertical="center"/>
      <protection locked="0"/>
    </xf>
    <xf numFmtId="0" fontId="0" fillId="0" borderId="61" xfId="0" applyBorder="1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0" fillId="0" borderId="74" xfId="0" applyBorder="1" applyAlignment="1" applyProtection="1">
      <alignment horizontal="left" vertical="center"/>
      <protection locked="0"/>
    </xf>
    <xf numFmtId="0" fontId="0" fillId="0" borderId="66" xfId="0" applyBorder="1" applyAlignment="1" applyProtection="1">
      <alignment horizontal="left" vertical="center"/>
      <protection locked="0"/>
    </xf>
    <xf numFmtId="0" fontId="0" fillId="0" borderId="66" xfId="0" applyBorder="1" applyAlignment="1" applyProtection="1">
      <alignment horizontal="left" vertical="top"/>
      <protection locked="0"/>
    </xf>
    <xf numFmtId="0" fontId="0" fillId="0" borderId="77" xfId="0" applyBorder="1" applyAlignment="1" applyProtection="1">
      <alignment horizontal="left" vertical="top"/>
      <protection locked="0"/>
    </xf>
    <xf numFmtId="0" fontId="2" fillId="0" borderId="0" xfId="0" applyFont="1" applyProtection="1">
      <protection locked="0"/>
    </xf>
    <xf numFmtId="0" fontId="14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54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0" fillId="0" borderId="1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20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8" xfId="0" applyBorder="1"/>
    <xf numFmtId="0" fontId="0" fillId="0" borderId="61" xfId="0" applyBorder="1"/>
    <xf numFmtId="0" fontId="0" fillId="0" borderId="63" xfId="0" applyBorder="1"/>
    <xf numFmtId="0" fontId="0" fillId="0" borderId="29" xfId="0" applyBorder="1"/>
    <xf numFmtId="0" fontId="0" fillId="0" borderId="68" xfId="0" applyBorder="1" applyAlignment="1">
      <alignment horizontal="left" wrapText="1"/>
    </xf>
    <xf numFmtId="0" fontId="0" fillId="0" borderId="61" xfId="0" applyBorder="1" applyAlignment="1">
      <alignment horizontal="left" wrapText="1"/>
    </xf>
    <xf numFmtId="0" fontId="0" fillId="0" borderId="69" xfId="0" applyBorder="1" applyAlignment="1">
      <alignment horizontal="left" wrapText="1"/>
    </xf>
    <xf numFmtId="0" fontId="7" fillId="0" borderId="21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1" fontId="0" fillId="0" borderId="29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12" fillId="0" borderId="65" xfId="0" applyFont="1" applyBorder="1" applyAlignment="1">
      <alignment horizontal="left"/>
    </xf>
    <xf numFmtId="0" fontId="12" fillId="0" borderId="66" xfId="0" applyFont="1" applyBorder="1" applyAlignment="1">
      <alignment horizontal="left"/>
    </xf>
    <xf numFmtId="1" fontId="0" fillId="0" borderId="66" xfId="0" applyNumberFormat="1" applyBorder="1" applyAlignment="1">
      <alignment horizontal="center"/>
    </xf>
    <xf numFmtId="0" fontId="0" fillId="0" borderId="66" xfId="0" applyBorder="1" applyAlignment="1">
      <alignment horizontal="center"/>
    </xf>
    <xf numFmtId="0" fontId="25" fillId="0" borderId="0" xfId="0" applyFont="1" applyAlignment="1">
      <alignment horizontal="right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7" fillId="0" borderId="2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2" fontId="0" fillId="0" borderId="61" xfId="0" applyNumberFormat="1" applyBorder="1" applyAlignment="1">
      <alignment horizontal="center"/>
    </xf>
    <xf numFmtId="2" fontId="0" fillId="0" borderId="66" xfId="0" applyNumberForma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" fontId="0" fillId="0" borderId="61" xfId="0" applyNumberFormat="1" applyBorder="1" applyAlignment="1">
      <alignment horizontal="center"/>
    </xf>
    <xf numFmtId="0" fontId="0" fillId="0" borderId="61" xfId="0" applyBorder="1" applyAlignment="1">
      <alignment horizontal="center"/>
    </xf>
    <xf numFmtId="0" fontId="7" fillId="0" borderId="2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0" fillId="0" borderId="68" xfId="0" applyBorder="1" applyAlignment="1">
      <alignment horizontal="left" vertical="center" wrapText="1"/>
    </xf>
    <xf numFmtId="0" fontId="0" fillId="0" borderId="61" xfId="0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0" fillId="0" borderId="66" xfId="0" applyBorder="1" applyAlignment="1">
      <alignment horizontal="left" vertical="center"/>
    </xf>
    <xf numFmtId="49" fontId="8" fillId="0" borderId="70" xfId="0" applyNumberFormat="1" applyFont="1" applyBorder="1" applyAlignment="1" applyProtection="1">
      <alignment horizontal="left"/>
      <protection locked="0"/>
    </xf>
    <xf numFmtId="0" fontId="8" fillId="0" borderId="71" xfId="0" applyFont="1" applyBorder="1" applyAlignment="1" applyProtection="1">
      <alignment horizontal="left"/>
      <protection locked="0"/>
    </xf>
    <xf numFmtId="0" fontId="8" fillId="0" borderId="72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65" xfId="0" applyBorder="1" applyAlignment="1" applyProtection="1">
      <alignment horizontal="left" vertical="top"/>
      <protection locked="0"/>
    </xf>
    <xf numFmtId="0" fontId="0" fillId="0" borderId="67" xfId="0" applyBorder="1" applyAlignment="1" applyProtection="1">
      <alignment horizontal="left" vertical="top"/>
      <protection locked="0"/>
    </xf>
    <xf numFmtId="0" fontId="2" fillId="8" borderId="7" xfId="0" applyFont="1" applyFill="1" applyBorder="1" applyAlignment="1">
      <alignment horizontal="left" vertical="top" wrapText="1"/>
    </xf>
    <xf numFmtId="0" fontId="2" fillId="8" borderId="34" xfId="0" applyFont="1" applyFill="1" applyBorder="1" applyAlignment="1">
      <alignment horizontal="left" vertical="top" wrapText="1"/>
    </xf>
    <xf numFmtId="0" fontId="2" fillId="8" borderId="16" xfId="0" applyFont="1" applyFill="1" applyBorder="1" applyAlignment="1">
      <alignment horizontal="left" vertical="top" wrapText="1"/>
    </xf>
  </cellXfs>
  <cellStyles count="3">
    <cellStyle name="Hyperlink" xfId="2" xr:uid="{00000000-000B-0000-0000-000008000000}"/>
    <cellStyle name="Lien hypertexte" xfId="1" builtinId="8"/>
    <cellStyle name="Normal" xfId="0" builtinId="0"/>
  </cellStyles>
  <dxfs count="19"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numFmt numFmtId="170" formatCode="_ \F\r&quot;.&quot;\ * #,##0_ "/>
    </dxf>
  </dxfs>
  <tableStyles count="0" defaultTableStyle="TableStyleMedium2" defaultPivotStyle="PivotStyleLight16"/>
  <colors>
    <mruColors>
      <color rgb="FFFF9999"/>
      <color rgb="FFFFCC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54879</xdr:rowOff>
    </xdr:from>
    <xdr:to>
      <xdr:col>1</xdr:col>
      <xdr:colOff>451461</xdr:colOff>
      <xdr:row>1</xdr:row>
      <xdr:rowOff>172929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54879"/>
          <a:ext cx="2491928" cy="47365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57</xdr:row>
      <xdr:rowOff>94778</xdr:rowOff>
    </xdr:from>
    <xdr:ext cx="2491928" cy="473650"/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9450445"/>
          <a:ext cx="2491928" cy="4736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84195</xdr:rowOff>
    </xdr:from>
    <xdr:ext cx="2491928" cy="473650"/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18846328"/>
          <a:ext cx="2491928" cy="4736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169</xdr:row>
      <xdr:rowOff>71496</xdr:rowOff>
    </xdr:from>
    <xdr:ext cx="2491928" cy="473650"/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7994563"/>
          <a:ext cx="2491928" cy="4736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66061</xdr:rowOff>
    </xdr:from>
    <xdr:to>
      <xdr:col>1</xdr:col>
      <xdr:colOff>802828</xdr:colOff>
      <xdr:row>1</xdr:row>
      <xdr:rowOff>154339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C015996-DD4C-474F-8424-08ADF7319359}"/>
            </a:ext>
            <a:ext uri="{147F2762-F138-4A5C-976F-8EAC2B608ADB}">
              <a16:predDERef xmlns:a16="http://schemas.microsoft.com/office/drawing/2014/main" pred="{953318DD-A53E-A562-C0D3-51C4E21392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66061"/>
          <a:ext cx="2335295" cy="44387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52</xdr:row>
      <xdr:rowOff>91462</xdr:rowOff>
    </xdr:from>
    <xdr:ext cx="2335295" cy="443878"/>
    <xdr:pic>
      <xdr:nvPicPr>
        <xdr:cNvPr id="3" name="Image 2">
          <a:extLst>
            <a:ext uri="{FF2B5EF4-FFF2-40B4-BE49-F238E27FC236}">
              <a16:creationId xmlns:a16="http://schemas.microsoft.com/office/drawing/2014/main" id="{B1640B4B-835D-448E-9D8C-6E37A4DE5148}"/>
            </a:ext>
            <a:ext uri="{147F2762-F138-4A5C-976F-8EAC2B608ADB}">
              <a16:predDERef xmlns:a16="http://schemas.microsoft.com/office/drawing/2014/main" pred="{953318DD-A53E-A562-C0D3-51C4E21392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9353995"/>
          <a:ext cx="2335295" cy="443878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63752</xdr:rowOff>
    </xdr:from>
    <xdr:to>
      <xdr:col>2</xdr:col>
      <xdr:colOff>242392</xdr:colOff>
      <xdr:row>1</xdr:row>
      <xdr:rowOff>157225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29F55B0-7E6C-47D0-BDDC-6AAB83297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63752"/>
          <a:ext cx="2375992" cy="4516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100121</xdr:rowOff>
    </xdr:from>
    <xdr:to>
      <xdr:col>2</xdr:col>
      <xdr:colOff>242392</xdr:colOff>
      <xdr:row>52</xdr:row>
      <xdr:rowOff>193594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3B04E20D-660B-428D-A22E-7BE88AB37E95}"/>
            </a:ext>
            <a:ext uri="{147F2762-F138-4A5C-976F-8EAC2B608ADB}">
              <a16:predDERef xmlns:a16="http://schemas.microsoft.com/office/drawing/2014/main" pred="{A29F55B0-7E6C-47D0-BDDC-6AAB83297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9259361"/>
          <a:ext cx="2375992" cy="4516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57914</xdr:rowOff>
    </xdr:from>
    <xdr:to>
      <xdr:col>3</xdr:col>
      <xdr:colOff>333140</xdr:colOff>
      <xdr:row>1</xdr:row>
      <xdr:rowOff>159946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AC1A983-9C51-45FB-87FF-24FDE4F1C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57914"/>
          <a:ext cx="2421020" cy="46017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51396</xdr:rowOff>
    </xdr:from>
    <xdr:to>
      <xdr:col>1</xdr:col>
      <xdr:colOff>676040</xdr:colOff>
      <xdr:row>1</xdr:row>
      <xdr:rowOff>166463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A556129-F6DF-43C3-89E0-0C97237E4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51396"/>
          <a:ext cx="2489600" cy="47320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60637</xdr:rowOff>
    </xdr:from>
    <xdr:to>
      <xdr:col>4</xdr:col>
      <xdr:colOff>16580</xdr:colOff>
      <xdr:row>2</xdr:row>
      <xdr:rowOff>47625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1BEBA9BB-FD27-4DA3-A2A2-17F8320C0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60637"/>
          <a:ext cx="2988380" cy="56801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693420</xdr:colOff>
      <xdr:row>12</xdr:row>
      <xdr:rowOff>76200</xdr:rowOff>
    </xdr:from>
    <xdr:to>
      <xdr:col>19</xdr:col>
      <xdr:colOff>639200</xdr:colOff>
      <xdr:row>37</xdr:row>
      <xdr:rowOff>19049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70B4C68-3C0F-9F3A-A240-561A11B41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5020" y="2506980"/>
          <a:ext cx="5520233" cy="45605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onitorat%20+%20Technique\Documents%20de%20cours\ASS_Organiser%20SMS\4_Version_f%202014-DMS_Mode&#768;le_16.06.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CTION"/>
      <sheetName val="0 INFORMATIONS_DE_BASE"/>
      <sheetName val="1 DEMANDE_DE_SERVICE"/>
      <sheetName val="1.1 LETTRE_DEMANDE_DE_SERVICE"/>
      <sheetName val="1.2 INFORMATIONS_GENERALES"/>
      <sheetName val="2 ESTIMATION_ASS"/>
      <sheetName val="2.1 AIDE_ESTIMATION_ASS"/>
      <sheetName val="2.2 EVALUATION_MAURER"/>
      <sheetName val="Data_Maurer"/>
      <sheetName val="3 CONCEPT_SANITAIRE"/>
      <sheetName val="3.1 AUTORISATION_ACVS-ASS"/>
      <sheetName val="4 CALCUL_INTERNE_OFFRE"/>
      <sheetName val="4.1 OFFRE_DMS"/>
      <sheetName val="4.2 INFOS_AMBULANCES"/>
      <sheetName val="4.3 CONTRAT"/>
      <sheetName val="4.4 CONDITIONS_GENERALES"/>
      <sheetName val="5 CONVOCATION"/>
      <sheetName val="6 ANN144_INFOS_PARTENAIRES"/>
      <sheetName val="7 JOURNAL_DE_BORD"/>
      <sheetName val="7.1 LISTE_PATIENTS"/>
      <sheetName val="7.2 FICHE_PATIENT"/>
      <sheetName val="7.3 REFUS_DE_SOINS"/>
      <sheetName val="7.4 RETEX"/>
      <sheetName val="8 FACTURE"/>
      <sheetName val="8.1 INDEMNITES"/>
      <sheetName val="data_cache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ms@samaritains-tramelan.ch?subject=Demande%20de%20service%20m&#233;dico-sanitaire" TargetMode="External"/><Relationship Id="rId1" Type="http://schemas.openxmlformats.org/officeDocument/2006/relationships/hyperlink" Target="mailto:aaabbb.ccc@ddd.ch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bit.ly/3n2Vced" TargetMode="External"/><Relationship Id="rId1" Type="http://schemas.openxmlformats.org/officeDocument/2006/relationships/hyperlink" Target="mailto:info.144@urgences-sante.ch" TargetMode="External"/><Relationship Id="rId4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2D950-D4A4-4C50-A218-8E1676A07C8F}">
  <dimension ref="A1:I22"/>
  <sheetViews>
    <sheetView showGridLines="0" view="pageLayout" zoomScale="80" zoomScaleNormal="100" zoomScalePageLayoutView="80" workbookViewId="0">
      <selection activeCell="D12" sqref="D12:F12"/>
    </sheetView>
  </sheetViews>
  <sheetFormatPr baseColWidth="10" defaultColWidth="11.44140625" defaultRowHeight="14.4" x14ac:dyDescent="0.3"/>
  <cols>
    <col min="1" max="1" width="23.109375" customWidth="1"/>
    <col min="2" max="2" width="8.5546875" customWidth="1"/>
    <col min="3" max="3" width="6.6640625" customWidth="1"/>
    <col min="5" max="9" width="6.5546875" customWidth="1"/>
  </cols>
  <sheetData>
    <row r="1" spans="1:9" ht="18" x14ac:dyDescent="0.35">
      <c r="A1" s="42" t="s">
        <v>0</v>
      </c>
    </row>
    <row r="2" spans="1:9" ht="18" x14ac:dyDescent="0.3">
      <c r="A2" s="213" t="s">
        <v>1</v>
      </c>
      <c r="B2" s="225"/>
      <c r="C2" s="225"/>
      <c r="D2" s="1"/>
      <c r="E2" s="1"/>
      <c r="F2" s="1"/>
      <c r="G2" s="1"/>
      <c r="H2" s="1"/>
      <c r="I2" s="1"/>
    </row>
    <row r="3" spans="1:9" ht="18" x14ac:dyDescent="0.3">
      <c r="A3" s="226"/>
      <c r="B3" s="225"/>
      <c r="C3" s="225"/>
      <c r="D3" s="1"/>
      <c r="E3" s="1"/>
      <c r="F3" s="1"/>
      <c r="G3" s="1"/>
      <c r="H3" s="1"/>
      <c r="I3" s="1"/>
    </row>
    <row r="4" spans="1:9" x14ac:dyDescent="0.3">
      <c r="A4" s="254" t="s">
        <v>2</v>
      </c>
      <c r="B4" s="254"/>
      <c r="C4" s="254"/>
      <c r="D4" s="254"/>
      <c r="E4" s="254"/>
      <c r="F4" s="254"/>
      <c r="G4" s="254"/>
      <c r="H4" s="254"/>
      <c r="I4" s="254"/>
    </row>
    <row r="5" spans="1:9" ht="8.4" customHeight="1" x14ac:dyDescent="0.3"/>
    <row r="6" spans="1:9" x14ac:dyDescent="0.3">
      <c r="A6" t="s">
        <v>3</v>
      </c>
      <c r="B6" s="255" t="s">
        <v>4</v>
      </c>
      <c r="C6" s="255"/>
      <c r="D6" s="255"/>
      <c r="F6" s="256" t="s">
        <v>5</v>
      </c>
      <c r="G6" s="257"/>
      <c r="H6" s="257"/>
      <c r="I6" s="258"/>
    </row>
    <row r="7" spans="1:9" ht="8.4" customHeight="1" x14ac:dyDescent="0.3"/>
    <row r="8" spans="1:9" x14ac:dyDescent="0.3">
      <c r="A8" t="s">
        <v>6</v>
      </c>
      <c r="B8" s="255" t="s">
        <v>7</v>
      </c>
      <c r="C8" s="255"/>
      <c r="D8" s="255"/>
      <c r="E8" s="255"/>
    </row>
    <row r="9" spans="1:9" ht="8.4" customHeight="1" x14ac:dyDescent="0.3"/>
    <row r="10" spans="1:9" x14ac:dyDescent="0.3">
      <c r="A10" t="s">
        <v>8</v>
      </c>
      <c r="B10" s="255" t="s">
        <v>9</v>
      </c>
      <c r="C10" s="255"/>
      <c r="D10" s="255"/>
      <c r="E10" s="255"/>
    </row>
    <row r="11" spans="1:9" ht="8.4" customHeight="1" x14ac:dyDescent="0.3"/>
    <row r="12" spans="1:9" x14ac:dyDescent="0.3">
      <c r="A12" t="s">
        <v>10</v>
      </c>
      <c r="B12" s="23">
        <v>2720</v>
      </c>
      <c r="D12" s="256" t="s">
        <v>1</v>
      </c>
      <c r="E12" s="257"/>
      <c r="F12" s="258"/>
    </row>
    <row r="13" spans="1:9" ht="8.4" customHeight="1" x14ac:dyDescent="0.3"/>
    <row r="14" spans="1:9" x14ac:dyDescent="0.3">
      <c r="A14" t="s">
        <v>11</v>
      </c>
      <c r="B14" s="259" t="s">
        <v>12</v>
      </c>
      <c r="C14" s="255"/>
      <c r="D14" s="255"/>
      <c r="E14" s="255"/>
    </row>
    <row r="15" spans="1:9" ht="8.4" customHeight="1" x14ac:dyDescent="0.3"/>
    <row r="16" spans="1:9" x14ac:dyDescent="0.3">
      <c r="A16" t="s">
        <v>13</v>
      </c>
      <c r="B16" s="260" t="s">
        <v>14</v>
      </c>
      <c r="C16" s="255"/>
      <c r="D16" s="255"/>
      <c r="E16" s="255"/>
    </row>
    <row r="18" spans="1:9" ht="7.95" customHeight="1" x14ac:dyDescent="0.3">
      <c r="A18" s="125"/>
      <c r="B18" s="125"/>
      <c r="C18" s="125"/>
      <c r="D18" s="125"/>
      <c r="E18" s="125"/>
      <c r="F18" s="125"/>
      <c r="G18" s="125"/>
      <c r="H18" s="125"/>
      <c r="I18" s="125"/>
    </row>
    <row r="19" spans="1:9" ht="9" customHeight="1" x14ac:dyDescent="0.3"/>
    <row r="20" spans="1:9" x14ac:dyDescent="0.3">
      <c r="A20" t="s">
        <v>15</v>
      </c>
      <c r="B20" s="256" t="s">
        <v>16</v>
      </c>
      <c r="C20" s="257"/>
      <c r="D20" s="257"/>
      <c r="E20" s="257"/>
      <c r="F20" s="257"/>
      <c r="G20" s="257"/>
      <c r="H20" s="257"/>
      <c r="I20" s="258"/>
    </row>
    <row r="21" spans="1:9" ht="9" customHeight="1" x14ac:dyDescent="0.3"/>
    <row r="22" spans="1:9" ht="7.95" customHeight="1" x14ac:dyDescent="0.3">
      <c r="A22" s="125"/>
      <c r="B22" s="125"/>
      <c r="C22" s="125"/>
      <c r="D22" s="125"/>
      <c r="E22" s="125"/>
      <c r="F22" s="125"/>
      <c r="G22" s="125"/>
      <c r="H22" s="125"/>
      <c r="I22" s="125"/>
    </row>
  </sheetData>
  <sheetProtection algorithmName="SHA-512" hashValue="L0fIWl/q+3eoTWeRIPaRRNXKeA7+zyyRUhM1ZifED87vYK+lSnnTSWM5T0Vqj2bmIdpdltlbH8MrTTBA5fHSVw==" saltValue="MQrHzlSVRKkGjFeXO8jiPg==" spinCount="100000" sheet="1" selectLockedCells="1"/>
  <mergeCells count="9">
    <mergeCell ref="A4:I4"/>
    <mergeCell ref="B6:D6"/>
    <mergeCell ref="F6:I6"/>
    <mergeCell ref="B8:E8"/>
    <mergeCell ref="B20:I20"/>
    <mergeCell ref="D12:F12"/>
    <mergeCell ref="B14:E14"/>
    <mergeCell ref="B16:E16"/>
    <mergeCell ref="B10:E10"/>
  </mergeCells>
  <dataValidations count="1">
    <dataValidation allowBlank="1" showInputMessage="1" showErrorMessage="1" prompt="Nom de la section ?" sqref="A2:A3" xr:uid="{CA632B3E-6E1D-40F0-AE64-3DAE7B9A3FAD}"/>
  </dataValidations>
  <pageMargins left="0.7" right="0.7" top="0.96666666666666667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15216-BF8B-482B-8E56-900EAF15E3A5}">
  <sheetPr>
    <tabColor theme="5" tint="0.59999389629810485"/>
  </sheetPr>
  <dimension ref="A1:I218"/>
  <sheetViews>
    <sheetView showGridLines="0" tabSelected="1" showRuler="0" view="pageLayout" zoomScale="90" zoomScaleNormal="100" zoomScaleSheetLayoutView="80" zoomScalePageLayoutView="90" workbookViewId="0">
      <selection activeCell="B5" sqref="B5:H5"/>
    </sheetView>
  </sheetViews>
  <sheetFormatPr baseColWidth="10" defaultColWidth="11.5546875" defaultRowHeight="14.4" x14ac:dyDescent="0.3"/>
  <cols>
    <col min="1" max="1" width="28.5546875" customWidth="1"/>
    <col min="2" max="2" width="9.44140625" bestFit="1" customWidth="1"/>
    <col min="3" max="6" width="8" customWidth="1"/>
    <col min="7" max="8" width="7.33203125" customWidth="1"/>
    <col min="9" max="9" width="6.44140625" customWidth="1"/>
  </cols>
  <sheetData>
    <row r="1" spans="1:9" ht="28.2" customHeight="1" x14ac:dyDescent="0.35">
      <c r="H1" s="17"/>
    </row>
    <row r="2" spans="1:9" ht="18" x14ac:dyDescent="0.35">
      <c r="D2" s="215"/>
      <c r="E2" s="215"/>
      <c r="F2" s="215"/>
      <c r="G2" s="215"/>
      <c r="H2" s="224"/>
      <c r="I2" s="215"/>
    </row>
    <row r="3" spans="1:9" ht="16.2" customHeight="1" x14ac:dyDescent="0.3"/>
    <row r="4" spans="1:9" ht="33.6" customHeight="1" x14ac:dyDescent="0.3">
      <c r="A4" s="315" t="s">
        <v>17</v>
      </c>
      <c r="B4" s="315"/>
      <c r="C4" s="315"/>
      <c r="D4" s="315"/>
      <c r="E4" s="315"/>
      <c r="F4" s="315"/>
      <c r="G4" s="315"/>
      <c r="H4" s="315"/>
    </row>
    <row r="5" spans="1:9" x14ac:dyDescent="0.3">
      <c r="A5" t="s">
        <v>18</v>
      </c>
      <c r="B5" s="323"/>
      <c r="C5" s="323"/>
      <c r="D5" s="323"/>
      <c r="E5" s="323"/>
      <c r="F5" s="323"/>
      <c r="G5" s="323"/>
      <c r="H5" s="323"/>
    </row>
    <row r="6" spans="1:9" ht="8.4" customHeight="1" x14ac:dyDescent="0.3"/>
    <row r="7" spans="1:9" x14ac:dyDescent="0.3">
      <c r="A7" t="s">
        <v>19</v>
      </c>
      <c r="B7" s="319"/>
      <c r="C7" s="319"/>
      <c r="D7" s="319"/>
      <c r="E7" s="319"/>
      <c r="F7" s="319"/>
      <c r="G7" s="319"/>
      <c r="H7" s="319"/>
    </row>
    <row r="8" spans="1:9" x14ac:dyDescent="0.3">
      <c r="A8" s="3" t="s">
        <v>20</v>
      </c>
      <c r="B8" s="316"/>
      <c r="C8" s="317"/>
      <c r="D8" s="317"/>
      <c r="E8" s="317"/>
      <c r="F8" s="317"/>
      <c r="G8" s="317"/>
      <c r="H8" s="318"/>
    </row>
    <row r="9" spans="1:9" ht="8.25" customHeight="1" x14ac:dyDescent="0.3">
      <c r="B9" s="2"/>
      <c r="C9" s="2"/>
      <c r="D9" s="2"/>
      <c r="E9" s="2"/>
      <c r="F9" s="2"/>
      <c r="G9" s="2"/>
      <c r="H9" s="2"/>
    </row>
    <row r="10" spans="1:9" ht="16.2" customHeight="1" x14ac:dyDescent="0.3">
      <c r="A10" s="5" t="s">
        <v>21</v>
      </c>
      <c r="B10" s="270"/>
      <c r="C10" s="314"/>
      <c r="D10" s="314"/>
      <c r="E10" s="314"/>
      <c r="F10" s="314"/>
      <c r="G10" s="314"/>
      <c r="H10" s="314"/>
    </row>
    <row r="11" spans="1:9" ht="14.4" customHeight="1" x14ac:dyDescent="0.3"/>
    <row r="12" spans="1:9" x14ac:dyDescent="0.3">
      <c r="A12" t="s">
        <v>22</v>
      </c>
      <c r="C12" s="2" t="s">
        <v>23</v>
      </c>
      <c r="D12" s="302"/>
      <c r="E12" s="302"/>
      <c r="F12" s="2" t="s">
        <v>24</v>
      </c>
      <c r="G12" s="302"/>
      <c r="H12" s="302"/>
    </row>
    <row r="13" spans="1:9" ht="8.4" customHeight="1" x14ac:dyDescent="0.3">
      <c r="D13" s="2"/>
      <c r="E13" s="2"/>
    </row>
    <row r="14" spans="1:9" x14ac:dyDescent="0.3">
      <c r="A14" s="58" t="s">
        <v>25</v>
      </c>
      <c r="B14" t="s">
        <v>26</v>
      </c>
      <c r="D14" s="301"/>
      <c r="E14" s="302"/>
      <c r="F14" s="311"/>
      <c r="G14" s="312"/>
      <c r="H14" s="313"/>
    </row>
    <row r="15" spans="1:9" ht="8.4" customHeight="1" x14ac:dyDescent="0.3">
      <c r="A15" s="2"/>
      <c r="D15" s="2"/>
      <c r="E15" s="2"/>
    </row>
    <row r="16" spans="1:9" x14ac:dyDescent="0.3">
      <c r="B16" t="s">
        <v>27</v>
      </c>
      <c r="C16" s="2" t="s">
        <v>28</v>
      </c>
      <c r="D16" s="299"/>
      <c r="E16" s="300"/>
      <c r="F16" s="2" t="s">
        <v>29</v>
      </c>
      <c r="G16" s="299"/>
      <c r="H16" s="300"/>
    </row>
    <row r="17" spans="1:8" ht="8.4" customHeight="1" x14ac:dyDescent="0.3">
      <c r="C17" s="2"/>
      <c r="D17" s="2"/>
      <c r="E17" s="2"/>
      <c r="F17" s="2"/>
    </row>
    <row r="18" spans="1:8" x14ac:dyDescent="0.3">
      <c r="A18" s="58" t="s">
        <v>30</v>
      </c>
      <c r="B18" t="s">
        <v>26</v>
      </c>
      <c r="C18" s="2"/>
      <c r="D18" s="301"/>
      <c r="E18" s="302"/>
      <c r="F18" s="311"/>
      <c r="G18" s="312"/>
      <c r="H18" s="313"/>
    </row>
    <row r="19" spans="1:8" ht="8.4" customHeight="1" x14ac:dyDescent="0.3">
      <c r="A19" s="2"/>
      <c r="C19" s="2"/>
      <c r="D19" s="2"/>
      <c r="E19" s="2"/>
      <c r="F19" s="2"/>
    </row>
    <row r="20" spans="1:8" x14ac:dyDescent="0.3">
      <c r="B20" t="s">
        <v>27</v>
      </c>
      <c r="C20" s="2" t="s">
        <v>28</v>
      </c>
      <c r="D20" s="299"/>
      <c r="E20" s="300"/>
      <c r="F20" s="2" t="s">
        <v>31</v>
      </c>
      <c r="G20" s="299"/>
      <c r="H20" s="300"/>
    </row>
    <row r="21" spans="1:8" ht="8.4" customHeight="1" x14ac:dyDescent="0.3">
      <c r="C21" s="2"/>
      <c r="D21" s="2"/>
      <c r="E21" s="2"/>
      <c r="F21" s="2"/>
    </row>
    <row r="22" spans="1:8" x14ac:dyDescent="0.3">
      <c r="A22" s="58" t="s">
        <v>32</v>
      </c>
      <c r="B22" t="s">
        <v>26</v>
      </c>
      <c r="C22" s="2"/>
      <c r="D22" s="301"/>
      <c r="E22" s="302"/>
      <c r="F22" s="311"/>
      <c r="G22" s="312"/>
      <c r="H22" s="313"/>
    </row>
    <row r="23" spans="1:8" ht="8.4" customHeight="1" x14ac:dyDescent="0.3">
      <c r="A23" s="2"/>
      <c r="C23" s="2"/>
      <c r="D23" s="2"/>
      <c r="E23" s="2"/>
      <c r="F23" s="2"/>
    </row>
    <row r="24" spans="1:8" x14ac:dyDescent="0.3">
      <c r="B24" t="s">
        <v>27</v>
      </c>
      <c r="C24" s="2" t="s">
        <v>28</v>
      </c>
      <c r="D24" s="299"/>
      <c r="E24" s="300"/>
      <c r="F24" s="2" t="s">
        <v>31</v>
      </c>
      <c r="G24" s="299"/>
      <c r="H24" s="300"/>
    </row>
    <row r="25" spans="1:8" ht="8.4" customHeight="1" x14ac:dyDescent="0.3">
      <c r="C25" s="2"/>
      <c r="D25" s="2"/>
      <c r="E25" s="2"/>
      <c r="F25" s="2"/>
    </row>
    <row r="26" spans="1:8" x14ac:dyDescent="0.3">
      <c r="A26" s="58" t="s">
        <v>33</v>
      </c>
      <c r="B26" t="s">
        <v>26</v>
      </c>
      <c r="C26" s="2"/>
      <c r="D26" s="301"/>
      <c r="E26" s="302"/>
      <c r="F26" s="311"/>
      <c r="G26" s="312"/>
      <c r="H26" s="313"/>
    </row>
    <row r="27" spans="1:8" ht="8.4" customHeight="1" x14ac:dyDescent="0.3">
      <c r="A27" s="2"/>
      <c r="C27" s="2"/>
      <c r="D27" s="2"/>
      <c r="E27" s="2"/>
      <c r="F27" s="2"/>
    </row>
    <row r="28" spans="1:8" x14ac:dyDescent="0.3">
      <c r="B28" t="s">
        <v>27</v>
      </c>
      <c r="C28" s="2" t="s">
        <v>28</v>
      </c>
      <c r="D28" s="299"/>
      <c r="E28" s="300"/>
      <c r="F28" s="2" t="s">
        <v>31</v>
      </c>
      <c r="G28" s="299"/>
      <c r="H28" s="300"/>
    </row>
    <row r="29" spans="1:8" ht="8.4" customHeight="1" x14ac:dyDescent="0.3">
      <c r="C29" s="2"/>
      <c r="D29" s="2"/>
      <c r="E29" s="2"/>
      <c r="F29" s="2"/>
    </row>
    <row r="30" spans="1:8" x14ac:dyDescent="0.3">
      <c r="A30" s="58" t="s">
        <v>34</v>
      </c>
      <c r="B30" t="s">
        <v>26</v>
      </c>
      <c r="C30" s="2"/>
      <c r="D30" s="301"/>
      <c r="E30" s="302"/>
      <c r="F30" s="311"/>
      <c r="G30" s="312"/>
      <c r="H30" s="313"/>
    </row>
    <row r="31" spans="1:8" ht="8.4" customHeight="1" x14ac:dyDescent="0.3">
      <c r="A31" s="2"/>
      <c r="C31" s="2"/>
      <c r="D31" s="2"/>
      <c r="E31" s="2"/>
      <c r="F31" s="2"/>
    </row>
    <row r="32" spans="1:8" x14ac:dyDescent="0.3">
      <c r="B32" t="s">
        <v>27</v>
      </c>
      <c r="C32" s="2" t="s">
        <v>28</v>
      </c>
      <c r="D32" s="299"/>
      <c r="E32" s="300"/>
      <c r="F32" s="2" t="s">
        <v>31</v>
      </c>
      <c r="G32" s="299"/>
      <c r="H32" s="300"/>
    </row>
    <row r="33" spans="1:8" ht="8.4" customHeight="1" x14ac:dyDescent="0.3">
      <c r="C33" s="2"/>
      <c r="D33" s="2"/>
      <c r="E33" s="2"/>
      <c r="F33" s="2"/>
    </row>
    <row r="34" spans="1:8" x14ac:dyDescent="0.3">
      <c r="A34" s="58" t="s">
        <v>35</v>
      </c>
      <c r="B34" t="s">
        <v>26</v>
      </c>
      <c r="C34" s="2"/>
      <c r="D34" s="301"/>
      <c r="E34" s="302"/>
      <c r="F34" s="311"/>
      <c r="G34" s="312"/>
      <c r="H34" s="313"/>
    </row>
    <row r="35" spans="1:8" ht="8.4" customHeight="1" x14ac:dyDescent="0.3">
      <c r="A35" s="2"/>
      <c r="C35" s="2"/>
      <c r="D35" s="2"/>
      <c r="E35" s="2"/>
      <c r="F35" s="2"/>
    </row>
    <row r="36" spans="1:8" x14ac:dyDescent="0.3">
      <c r="B36" t="s">
        <v>27</v>
      </c>
      <c r="C36" s="2" t="s">
        <v>28</v>
      </c>
      <c r="D36" s="299"/>
      <c r="E36" s="300"/>
      <c r="F36" s="2" t="s">
        <v>31</v>
      </c>
      <c r="G36" s="299"/>
      <c r="H36" s="300"/>
    </row>
    <row r="37" spans="1:8" ht="16.2" customHeight="1" x14ac:dyDescent="0.3"/>
    <row r="38" spans="1:8" x14ac:dyDescent="0.3">
      <c r="A38" s="304" t="s">
        <v>36</v>
      </c>
      <c r="B38" s="304"/>
      <c r="C38" s="304"/>
      <c r="D38" s="304"/>
      <c r="E38" s="304"/>
      <c r="F38" s="304"/>
      <c r="G38" s="304"/>
      <c r="H38" s="304"/>
    </row>
    <row r="39" spans="1:8" ht="8.4" customHeight="1" x14ac:dyDescent="0.3"/>
    <row r="40" spans="1:8" x14ac:dyDescent="0.3">
      <c r="A40" t="s">
        <v>37</v>
      </c>
      <c r="B40" s="298"/>
      <c r="C40" s="298"/>
      <c r="D40" s="298"/>
      <c r="E40" s="298"/>
      <c r="F40" s="298"/>
      <c r="G40" s="298"/>
      <c r="H40" s="298"/>
    </row>
    <row r="41" spans="1:8" ht="8.4" customHeight="1" x14ac:dyDescent="0.3">
      <c r="B41" s="3"/>
      <c r="C41" s="3"/>
      <c r="D41" s="3"/>
      <c r="E41" s="3"/>
      <c r="F41" s="3"/>
      <c r="G41" s="3"/>
      <c r="H41" s="3"/>
    </row>
    <row r="42" spans="1:8" x14ac:dyDescent="0.3">
      <c r="A42" t="s">
        <v>3</v>
      </c>
      <c r="B42" s="306"/>
      <c r="C42" s="307"/>
      <c r="D42" s="308"/>
      <c r="E42" s="3"/>
      <c r="F42" s="298"/>
      <c r="G42" s="298"/>
      <c r="H42" s="298"/>
    </row>
    <row r="43" spans="1:8" ht="8.4" customHeight="1" x14ac:dyDescent="0.3">
      <c r="B43" s="3"/>
      <c r="C43" s="3"/>
      <c r="D43" s="3"/>
      <c r="E43" s="3"/>
      <c r="F43" s="3"/>
      <c r="G43" s="3"/>
      <c r="H43" s="3"/>
    </row>
    <row r="44" spans="1:8" ht="14.4" customHeight="1" x14ac:dyDescent="0.3">
      <c r="A44" t="s">
        <v>8</v>
      </c>
      <c r="B44" s="298"/>
      <c r="C44" s="298"/>
      <c r="D44" s="298"/>
      <c r="E44" s="298"/>
      <c r="F44" s="298"/>
      <c r="G44" s="3"/>
      <c r="H44" s="3"/>
    </row>
    <row r="45" spans="1:8" ht="8.4" customHeight="1" x14ac:dyDescent="0.3">
      <c r="B45" s="3"/>
      <c r="C45" s="3"/>
      <c r="D45" s="3"/>
      <c r="E45" s="3"/>
      <c r="F45" s="3"/>
      <c r="G45" s="3"/>
      <c r="H45" s="3"/>
    </row>
    <row r="46" spans="1:8" ht="14.4" customHeight="1" x14ac:dyDescent="0.3">
      <c r="A46" t="s">
        <v>10</v>
      </c>
      <c r="B46" s="56"/>
      <c r="C46" s="3"/>
      <c r="D46" s="298"/>
      <c r="E46" s="298"/>
      <c r="F46" s="298"/>
      <c r="G46" s="3"/>
      <c r="H46" s="3"/>
    </row>
    <row r="47" spans="1:8" ht="8.4" customHeight="1" x14ac:dyDescent="0.3">
      <c r="B47" s="3"/>
      <c r="C47" s="3"/>
      <c r="D47" s="3"/>
      <c r="E47" s="3"/>
      <c r="F47" s="3"/>
      <c r="G47" s="3"/>
      <c r="H47" s="3"/>
    </row>
    <row r="48" spans="1:8" ht="14.4" customHeight="1" x14ac:dyDescent="0.3">
      <c r="A48" t="s">
        <v>11</v>
      </c>
      <c r="B48" s="305"/>
      <c r="C48" s="305"/>
      <c r="D48" s="305"/>
      <c r="E48" s="305"/>
      <c r="F48" s="305"/>
      <c r="G48" s="3"/>
      <c r="H48" s="3"/>
    </row>
    <row r="49" spans="1:8" ht="8.4" customHeight="1" x14ac:dyDescent="0.3">
      <c r="B49" s="3"/>
      <c r="C49" s="3"/>
      <c r="D49" s="3"/>
      <c r="E49" s="3"/>
      <c r="F49" s="3"/>
      <c r="G49" s="3"/>
      <c r="H49" s="3"/>
    </row>
    <row r="50" spans="1:8" ht="14.4" customHeight="1" x14ac:dyDescent="0.3">
      <c r="A50" t="s">
        <v>38</v>
      </c>
      <c r="B50" s="309"/>
      <c r="C50" s="309"/>
      <c r="D50" s="309"/>
      <c r="E50" s="309"/>
      <c r="F50" s="309"/>
      <c r="G50" s="3"/>
      <c r="H50" s="3"/>
    </row>
    <row r="51" spans="1:8" x14ac:dyDescent="0.3">
      <c r="B51" s="264"/>
      <c r="C51" s="264"/>
      <c r="D51" s="264"/>
      <c r="E51" s="264"/>
    </row>
    <row r="52" spans="1:8" x14ac:dyDescent="0.3">
      <c r="A52" s="304" t="s">
        <v>39</v>
      </c>
      <c r="B52" s="304"/>
      <c r="C52" s="304"/>
      <c r="D52" s="304"/>
      <c r="E52" s="304"/>
      <c r="F52" s="304"/>
      <c r="G52" s="304"/>
      <c r="H52" s="304"/>
    </row>
    <row r="53" spans="1:8" ht="8.4" customHeight="1" x14ac:dyDescent="0.3"/>
    <row r="54" spans="1:8" x14ac:dyDescent="0.3">
      <c r="A54" t="s">
        <v>3</v>
      </c>
      <c r="B54" s="306">
        <f>B42</f>
        <v>0</v>
      </c>
      <c r="C54" s="307"/>
      <c r="D54" s="308"/>
      <c r="F54" s="298">
        <f>F42</f>
        <v>0</v>
      </c>
      <c r="G54" s="298"/>
      <c r="H54" s="298"/>
    </row>
    <row r="55" spans="1:8" ht="8.4" customHeight="1" x14ac:dyDescent="0.3"/>
    <row r="56" spans="1:8" ht="14.4" customHeight="1" x14ac:dyDescent="0.3">
      <c r="A56" t="s">
        <v>38</v>
      </c>
      <c r="B56" s="310">
        <f>B50</f>
        <v>0</v>
      </c>
      <c r="C56" s="310"/>
      <c r="D56" s="310"/>
    </row>
    <row r="57" spans="1:8" ht="8.4" customHeight="1" x14ac:dyDescent="0.3"/>
    <row r="58" spans="1:8" ht="28.2" customHeight="1" x14ac:dyDescent="0.35">
      <c r="H58" s="17"/>
    </row>
    <row r="59" spans="1:8" ht="18" customHeight="1" x14ac:dyDescent="0.35">
      <c r="D59" s="215"/>
      <c r="F59" s="215"/>
      <c r="G59" s="215"/>
      <c r="H59" s="224"/>
    </row>
    <row r="60" spans="1:8" ht="28.95" customHeight="1" x14ac:dyDescent="0.3"/>
    <row r="61" spans="1:8" x14ac:dyDescent="0.3">
      <c r="A61" s="304" t="s">
        <v>40</v>
      </c>
      <c r="B61" s="304"/>
      <c r="C61" s="304"/>
      <c r="D61" s="304"/>
      <c r="E61" s="304"/>
      <c r="F61" s="304"/>
      <c r="G61" s="304"/>
      <c r="H61" s="304"/>
    </row>
    <row r="62" spans="1:8" ht="8.4" customHeight="1" x14ac:dyDescent="0.3"/>
    <row r="63" spans="1:8" x14ac:dyDescent="0.3">
      <c r="A63" t="s">
        <v>3</v>
      </c>
      <c r="B63" s="298">
        <f>B42</f>
        <v>0</v>
      </c>
      <c r="C63" s="298"/>
      <c r="D63" s="298"/>
      <c r="F63" s="298">
        <f>F42</f>
        <v>0</v>
      </c>
      <c r="G63" s="298"/>
      <c r="H63" s="298"/>
    </row>
    <row r="64" spans="1:8" ht="8.4" customHeight="1" x14ac:dyDescent="0.3"/>
    <row r="65" spans="1:9" ht="14.4" customHeight="1" x14ac:dyDescent="0.3">
      <c r="A65" t="s">
        <v>8</v>
      </c>
      <c r="B65" s="298">
        <f>B44</f>
        <v>0</v>
      </c>
      <c r="C65" s="319"/>
      <c r="D65" s="319"/>
      <c r="E65" s="319"/>
      <c r="F65" s="319"/>
    </row>
    <row r="66" spans="1:9" ht="8.4" customHeight="1" x14ac:dyDescent="0.3"/>
    <row r="67" spans="1:9" ht="14.4" customHeight="1" x14ac:dyDescent="0.3">
      <c r="A67" t="s">
        <v>10</v>
      </c>
      <c r="B67" s="64">
        <f>B46</f>
        <v>0</v>
      </c>
      <c r="C67" s="3"/>
      <c r="D67" s="298">
        <f>D46</f>
        <v>0</v>
      </c>
      <c r="E67" s="298"/>
      <c r="F67" s="298"/>
      <c r="G67" s="3"/>
      <c r="H67" s="3"/>
    </row>
    <row r="68" spans="1:9" ht="8.4" customHeight="1" x14ac:dyDescent="0.3">
      <c r="B68" s="3"/>
      <c r="C68" s="3"/>
      <c r="D68" s="3"/>
      <c r="E68" s="3"/>
      <c r="F68" s="3"/>
      <c r="G68" s="3"/>
      <c r="H68" s="3"/>
    </row>
    <row r="69" spans="1:9" ht="14.4" customHeight="1" x14ac:dyDescent="0.3">
      <c r="A69" t="s">
        <v>41</v>
      </c>
      <c r="B69" s="305">
        <f>B48</f>
        <v>0</v>
      </c>
      <c r="C69" s="305"/>
      <c r="D69" s="305"/>
      <c r="E69" s="305"/>
      <c r="F69" s="305"/>
    </row>
    <row r="70" spans="1:9" ht="8.4" customHeight="1" x14ac:dyDescent="0.3">
      <c r="B70" s="3"/>
      <c r="C70" s="3"/>
      <c r="D70" s="3"/>
      <c r="E70" s="3"/>
      <c r="F70" s="3"/>
      <c r="G70" s="3"/>
      <c r="H70" s="3"/>
    </row>
    <row r="71" spans="1:9" ht="14.4" customHeight="1" x14ac:dyDescent="0.3">
      <c r="A71" t="s">
        <v>13</v>
      </c>
      <c r="B71" s="310">
        <f>B50</f>
        <v>0</v>
      </c>
      <c r="C71" s="310"/>
      <c r="D71" s="310"/>
      <c r="E71" s="310"/>
      <c r="F71" s="310"/>
      <c r="G71" s="3"/>
      <c r="H71" s="3"/>
    </row>
    <row r="73" spans="1:9" x14ac:dyDescent="0.3">
      <c r="A73" s="304" t="s">
        <v>42</v>
      </c>
      <c r="B73" s="304"/>
      <c r="C73" s="304"/>
      <c r="D73" s="304"/>
      <c r="E73" s="304"/>
      <c r="F73" s="304"/>
      <c r="G73" s="304"/>
      <c r="H73" s="304"/>
    </row>
    <row r="74" spans="1:9" ht="8.4" customHeight="1" x14ac:dyDescent="0.3">
      <c r="A74" s="59"/>
      <c r="B74" s="59"/>
      <c r="C74" s="59"/>
      <c r="D74" s="59"/>
      <c r="E74" s="59"/>
      <c r="F74" s="59"/>
      <c r="G74" s="59"/>
      <c r="H74" s="59"/>
    </row>
    <row r="75" spans="1:9" x14ac:dyDescent="0.3">
      <c r="A75" s="60" t="s">
        <v>43</v>
      </c>
      <c r="B75" s="59"/>
      <c r="C75" s="59"/>
      <c r="D75" s="59"/>
      <c r="E75" s="59"/>
      <c r="F75" s="59"/>
      <c r="G75" s="59"/>
      <c r="H75" s="59"/>
    </row>
    <row r="76" spans="1:9" ht="8.4" customHeight="1" x14ac:dyDescent="0.3"/>
    <row r="77" spans="1:9" x14ac:dyDescent="0.3">
      <c r="A77" t="s">
        <v>44</v>
      </c>
      <c r="D77" t="s">
        <v>45</v>
      </c>
      <c r="E77" s="31">
        <v>0</v>
      </c>
      <c r="G77" s="2"/>
      <c r="H77" s="303"/>
      <c r="I77" s="303"/>
    </row>
    <row r="78" spans="1:9" ht="8.4" customHeight="1" x14ac:dyDescent="0.3"/>
    <row r="79" spans="1:9" x14ac:dyDescent="0.3">
      <c r="A79" s="264" t="s">
        <v>46</v>
      </c>
      <c r="B79" s="264"/>
      <c r="C79" s="264"/>
      <c r="D79" s="3"/>
      <c r="E79" s="32"/>
    </row>
    <row r="80" spans="1:9" ht="8.4" customHeight="1" x14ac:dyDescent="0.3"/>
    <row r="81" spans="1:8" x14ac:dyDescent="0.3">
      <c r="A81" s="264" t="s">
        <v>47</v>
      </c>
      <c r="B81" s="264"/>
      <c r="C81" s="264"/>
      <c r="D81" s="264"/>
      <c r="E81" s="32"/>
    </row>
    <row r="82" spans="1:8" ht="8.4" customHeight="1" x14ac:dyDescent="0.3"/>
    <row r="83" spans="1:8" x14ac:dyDescent="0.3">
      <c r="A83" s="264" t="s">
        <v>48</v>
      </c>
      <c r="B83" s="264"/>
      <c r="C83" s="264"/>
      <c r="D83" s="264"/>
      <c r="E83" s="32"/>
    </row>
    <row r="84" spans="1:8" ht="8.4" customHeight="1" x14ac:dyDescent="0.3"/>
    <row r="85" spans="1:8" x14ac:dyDescent="0.3">
      <c r="A85" s="264" t="s">
        <v>49</v>
      </c>
      <c r="B85" s="264"/>
      <c r="C85" s="264"/>
      <c r="D85" s="264"/>
      <c r="E85" s="32"/>
    </row>
    <row r="86" spans="1:8" ht="8.4" customHeight="1" x14ac:dyDescent="0.3"/>
    <row r="87" spans="1:8" x14ac:dyDescent="0.3">
      <c r="A87" s="4" t="s">
        <v>50</v>
      </c>
      <c r="B87" s="270"/>
      <c r="C87" s="270"/>
      <c r="D87" s="270"/>
      <c r="E87" s="270"/>
      <c r="F87" s="270"/>
      <c r="G87" s="270"/>
      <c r="H87" s="270"/>
    </row>
    <row r="88" spans="1:8" x14ac:dyDescent="0.3">
      <c r="B88" s="270"/>
      <c r="C88" s="270"/>
      <c r="D88" s="270"/>
      <c r="E88" s="270"/>
      <c r="F88" s="270"/>
      <c r="G88" s="270"/>
      <c r="H88" s="270"/>
    </row>
    <row r="89" spans="1:8" x14ac:dyDescent="0.3">
      <c r="B89" s="270"/>
      <c r="C89" s="270"/>
      <c r="D89" s="270"/>
      <c r="E89" s="270"/>
      <c r="F89" s="270"/>
      <c r="G89" s="270"/>
      <c r="H89" s="270"/>
    </row>
    <row r="90" spans="1:8" ht="8.4" customHeight="1" x14ac:dyDescent="0.3"/>
    <row r="91" spans="1:8" x14ac:dyDescent="0.3">
      <c r="A91" s="264" t="s">
        <v>51</v>
      </c>
      <c r="B91" s="264"/>
      <c r="C91" s="264"/>
      <c r="D91" s="264"/>
      <c r="E91" s="32"/>
    </row>
    <row r="92" spans="1:8" ht="8.4" customHeight="1" x14ac:dyDescent="0.3"/>
    <row r="93" spans="1:8" x14ac:dyDescent="0.3">
      <c r="A93" s="264" t="s">
        <v>52</v>
      </c>
      <c r="B93" s="264"/>
      <c r="C93" s="264"/>
      <c r="D93" s="264"/>
      <c r="E93" s="32"/>
    </row>
    <row r="94" spans="1:8" ht="8.4" customHeight="1" x14ac:dyDescent="0.3"/>
    <row r="95" spans="1:8" x14ac:dyDescent="0.3">
      <c r="A95" s="60" t="s">
        <v>53</v>
      </c>
      <c r="B95" s="59"/>
      <c r="C95" s="59"/>
      <c r="D95" s="59"/>
      <c r="E95" s="59"/>
      <c r="F95" s="59"/>
      <c r="G95" s="59"/>
      <c r="H95" s="59"/>
    </row>
    <row r="96" spans="1:8" ht="8.4" customHeight="1" x14ac:dyDescent="0.3"/>
    <row r="97" spans="1:8" x14ac:dyDescent="0.3">
      <c r="A97" s="266" t="s">
        <v>54</v>
      </c>
      <c r="B97" s="273"/>
      <c r="C97" s="273"/>
      <c r="D97" s="273"/>
      <c r="E97" s="33"/>
      <c r="F97" s="9" t="s">
        <v>55</v>
      </c>
    </row>
    <row r="98" spans="1:8" ht="8.4" customHeight="1" x14ac:dyDescent="0.3"/>
    <row r="99" spans="1:8" x14ac:dyDescent="0.3">
      <c r="A99" s="266" t="s">
        <v>54</v>
      </c>
      <c r="B99" s="273"/>
      <c r="C99" s="273"/>
      <c r="D99" s="273"/>
      <c r="E99" s="33"/>
      <c r="F99" s="6" t="s">
        <v>56</v>
      </c>
    </row>
    <row r="100" spans="1:8" ht="8.4" customHeight="1" x14ac:dyDescent="0.3"/>
    <row r="101" spans="1:8" x14ac:dyDescent="0.3">
      <c r="A101" s="264" t="s">
        <v>57</v>
      </c>
      <c r="B101" s="264"/>
      <c r="C101" s="264"/>
      <c r="D101" s="264"/>
      <c r="E101" s="57"/>
    </row>
    <row r="102" spans="1:8" ht="8.4" customHeight="1" x14ac:dyDescent="0.3"/>
    <row r="103" spans="1:8" x14ac:dyDescent="0.3">
      <c r="A103" s="264" t="s">
        <v>58</v>
      </c>
      <c r="B103" s="264"/>
      <c r="C103" s="264"/>
      <c r="D103" s="264"/>
      <c r="E103" s="57"/>
    </row>
    <row r="104" spans="1:8" ht="8.4" customHeight="1" x14ac:dyDescent="0.3"/>
    <row r="105" spans="1:8" x14ac:dyDescent="0.3">
      <c r="A105" s="2" t="s">
        <v>50</v>
      </c>
      <c r="B105" s="264" t="s">
        <v>59</v>
      </c>
      <c r="C105" s="264"/>
      <c r="D105" s="264"/>
      <c r="E105" s="57"/>
      <c r="F105" s="293"/>
      <c r="G105" s="269"/>
      <c r="H105" s="61"/>
    </row>
    <row r="106" spans="1:8" x14ac:dyDescent="0.3">
      <c r="B106" s="264" t="s">
        <v>60</v>
      </c>
      <c r="C106" s="264"/>
      <c r="D106" s="264"/>
      <c r="E106" s="57"/>
      <c r="F106" s="293"/>
      <c r="G106" s="269"/>
      <c r="H106" s="61"/>
    </row>
    <row r="107" spans="1:8" x14ac:dyDescent="0.3">
      <c r="B107" s="265" t="s">
        <v>61</v>
      </c>
      <c r="C107" s="265"/>
      <c r="D107" s="265"/>
      <c r="E107" s="57"/>
      <c r="F107" s="293"/>
      <c r="G107" s="269"/>
      <c r="H107" s="61"/>
    </row>
    <row r="108" spans="1:8" x14ac:dyDescent="0.3">
      <c r="B108" s="265" t="s">
        <v>62</v>
      </c>
      <c r="C108" s="265"/>
      <c r="D108" s="265"/>
      <c r="E108" s="57"/>
      <c r="F108" s="294"/>
      <c r="G108" s="295"/>
      <c r="H108" s="252"/>
    </row>
    <row r="109" spans="1:8" ht="14.4" customHeight="1" x14ac:dyDescent="0.3">
      <c r="B109" s="296" t="s">
        <v>63</v>
      </c>
      <c r="C109" s="296"/>
      <c r="D109" s="297"/>
      <c r="E109" s="320"/>
      <c r="F109" s="321"/>
      <c r="G109" s="321"/>
      <c r="H109" s="322"/>
    </row>
    <row r="110" spans="1:8" ht="14.4" customHeight="1" x14ac:dyDescent="0.3">
      <c r="B110" s="6"/>
      <c r="C110" s="6"/>
      <c r="D110" s="253"/>
      <c r="E110" s="282"/>
      <c r="F110" s="283"/>
      <c r="G110" s="283"/>
      <c r="H110" s="284"/>
    </row>
    <row r="111" spans="1:8" ht="8.4" customHeight="1" x14ac:dyDescent="0.3"/>
    <row r="112" spans="1:8" x14ac:dyDescent="0.3">
      <c r="A112" s="289" t="s">
        <v>64</v>
      </c>
      <c r="B112" s="264"/>
      <c r="C112" s="264"/>
      <c r="D112" s="264"/>
      <c r="E112" s="30"/>
    </row>
    <row r="113" spans="1:8" x14ac:dyDescent="0.3">
      <c r="A113" s="289" t="s">
        <v>65</v>
      </c>
      <c r="B113" s="289"/>
      <c r="C113" s="289"/>
      <c r="D113" s="289"/>
      <c r="E113" s="19"/>
    </row>
    <row r="114" spans="1:8" x14ac:dyDescent="0.3">
      <c r="A114" s="10"/>
      <c r="B114" s="3"/>
      <c r="C114" s="3"/>
      <c r="D114" s="3"/>
      <c r="E114" s="19"/>
    </row>
    <row r="115" spans="1:8" ht="28.2" customHeight="1" x14ac:dyDescent="0.35">
      <c r="A115" s="10"/>
      <c r="B115" s="3"/>
      <c r="C115" s="3"/>
      <c r="D115" s="3"/>
      <c r="E115" s="19"/>
      <c r="H115" s="17"/>
    </row>
    <row r="116" spans="1:8" ht="0.6" customHeight="1" x14ac:dyDescent="0.35">
      <c r="D116" s="215"/>
      <c r="E116" s="215"/>
      <c r="F116" s="215"/>
      <c r="G116" s="215"/>
      <c r="H116" s="17" t="str">
        <f>'Informations Section'!A2</f>
        <v>Tramelan</v>
      </c>
    </row>
    <row r="117" spans="1:8" ht="18" customHeight="1" x14ac:dyDescent="0.3">
      <c r="H117" s="224"/>
    </row>
    <row r="118" spans="1:8" ht="18" customHeight="1" x14ac:dyDescent="0.3"/>
    <row r="119" spans="1:8" ht="14.4" customHeight="1" x14ac:dyDescent="0.3">
      <c r="A119" s="11" t="s">
        <v>66</v>
      </c>
      <c r="B119" s="11"/>
      <c r="C119" s="30"/>
      <c r="D119" s="291" t="s">
        <v>67</v>
      </c>
      <c r="E119" s="291"/>
      <c r="F119" s="31"/>
      <c r="G119" t="s">
        <v>68</v>
      </c>
    </row>
    <row r="120" spans="1:8" ht="6" customHeight="1" x14ac:dyDescent="0.3">
      <c r="A120" s="11"/>
      <c r="B120" s="11"/>
      <c r="C120" s="11"/>
      <c r="D120" s="11"/>
      <c r="E120" s="6"/>
    </row>
    <row r="121" spans="1:8" ht="14.4" customHeight="1" x14ac:dyDescent="0.3">
      <c r="A121" s="290" t="s">
        <v>69</v>
      </c>
      <c r="B121" s="290"/>
      <c r="C121" s="290"/>
      <c r="D121" s="290"/>
      <c r="E121" s="290"/>
      <c r="F121" s="290"/>
      <c r="G121" s="290"/>
      <c r="H121" s="290"/>
    </row>
    <row r="123" spans="1:8" x14ac:dyDescent="0.3">
      <c r="A123" s="60" t="s">
        <v>70</v>
      </c>
    </row>
    <row r="124" spans="1:8" ht="8.4" customHeight="1" x14ac:dyDescent="0.3"/>
    <row r="125" spans="1:8" x14ac:dyDescent="0.3">
      <c r="A125" t="s">
        <v>71</v>
      </c>
      <c r="B125" t="s">
        <v>72</v>
      </c>
      <c r="C125" s="57"/>
      <c r="E125" t="s">
        <v>73</v>
      </c>
      <c r="F125" s="57"/>
      <c r="G125" s="292"/>
      <c r="H125" s="292"/>
    </row>
    <row r="126" spans="1:8" x14ac:dyDescent="0.3">
      <c r="C126" s="2"/>
      <c r="F126" s="2"/>
    </row>
    <row r="127" spans="1:8" ht="8.4" customHeight="1" x14ac:dyDescent="0.3"/>
    <row r="128" spans="1:8" ht="14.4" customHeight="1" x14ac:dyDescent="0.3">
      <c r="A128" s="285" t="s">
        <v>74</v>
      </c>
      <c r="B128" s="270"/>
      <c r="C128" s="270"/>
      <c r="D128" s="270"/>
      <c r="E128" s="270"/>
      <c r="F128" s="270"/>
      <c r="G128" s="270"/>
      <c r="H128" s="270"/>
    </row>
    <row r="129" spans="1:8" x14ac:dyDescent="0.3">
      <c r="A129" s="285"/>
      <c r="B129" s="270"/>
      <c r="C129" s="270"/>
      <c r="D129" s="270"/>
      <c r="E129" s="270"/>
      <c r="F129" s="270"/>
      <c r="G129" s="270"/>
      <c r="H129" s="270"/>
    </row>
    <row r="130" spans="1:8" x14ac:dyDescent="0.3">
      <c r="A130" s="285"/>
      <c r="B130" s="270"/>
      <c r="C130" s="270"/>
      <c r="D130" s="270"/>
      <c r="E130" s="270"/>
      <c r="F130" s="270"/>
      <c r="G130" s="270"/>
      <c r="H130" s="270"/>
    </row>
    <row r="131" spans="1:8" ht="8.4" customHeight="1" x14ac:dyDescent="0.3"/>
    <row r="132" spans="1:8" x14ac:dyDescent="0.3">
      <c r="A132" s="264" t="s">
        <v>75</v>
      </c>
      <c r="B132" s="264"/>
      <c r="C132" s="264"/>
      <c r="D132" s="264"/>
      <c r="E132" s="264"/>
      <c r="F132" s="271"/>
      <c r="G132" s="30"/>
    </row>
    <row r="133" spans="1:8" ht="8.4" customHeight="1" x14ac:dyDescent="0.3"/>
    <row r="134" spans="1:8" x14ac:dyDescent="0.3">
      <c r="A134" t="s">
        <v>76</v>
      </c>
      <c r="C134" s="57"/>
    </row>
    <row r="135" spans="1:8" ht="8.4" customHeight="1" x14ac:dyDescent="0.3"/>
    <row r="136" spans="1:8" x14ac:dyDescent="0.3">
      <c r="A136" s="2" t="s">
        <v>77</v>
      </c>
      <c r="B136" s="264" t="s">
        <v>78</v>
      </c>
      <c r="C136" s="264"/>
      <c r="D136" s="264"/>
      <c r="E136" s="57"/>
      <c r="F136" s="269"/>
      <c r="G136" s="269"/>
    </row>
    <row r="137" spans="1:8" x14ac:dyDescent="0.3">
      <c r="B137" s="264" t="s">
        <v>79</v>
      </c>
      <c r="C137" s="264"/>
      <c r="D137" s="264"/>
      <c r="E137" s="57"/>
      <c r="F137" s="269"/>
      <c r="G137" s="269"/>
    </row>
    <row r="138" spans="1:8" x14ac:dyDescent="0.3">
      <c r="B138" s="265" t="s">
        <v>80</v>
      </c>
      <c r="C138" s="265"/>
      <c r="D138" s="265"/>
      <c r="E138" s="57"/>
      <c r="F138" s="269"/>
      <c r="G138" s="269"/>
    </row>
    <row r="139" spans="1:8" x14ac:dyDescent="0.3">
      <c r="B139" s="265" t="s">
        <v>81</v>
      </c>
      <c r="C139" s="265"/>
      <c r="D139" s="265"/>
      <c r="E139" s="57"/>
      <c r="F139" s="269"/>
      <c r="G139" s="269"/>
    </row>
    <row r="140" spans="1:8" x14ac:dyDescent="0.3">
      <c r="B140" s="265" t="s">
        <v>82</v>
      </c>
      <c r="C140" s="265"/>
      <c r="D140" s="265"/>
      <c r="E140" s="57"/>
      <c r="F140" s="269"/>
      <c r="G140" s="269"/>
    </row>
    <row r="141" spans="1:8" ht="8.4" customHeight="1" x14ac:dyDescent="0.3"/>
    <row r="142" spans="1:8" x14ac:dyDescent="0.3">
      <c r="A142" t="s">
        <v>83</v>
      </c>
      <c r="C142" s="57"/>
    </row>
    <row r="143" spans="1:8" ht="8.4" customHeight="1" x14ac:dyDescent="0.3"/>
    <row r="144" spans="1:8" x14ac:dyDescent="0.3">
      <c r="A144" s="2" t="s">
        <v>84</v>
      </c>
      <c r="B144" s="264" t="s">
        <v>85</v>
      </c>
      <c r="C144" s="264"/>
      <c r="D144" s="264"/>
      <c r="E144" s="57"/>
      <c r="F144" s="269"/>
      <c r="G144" s="269"/>
    </row>
    <row r="145" spans="1:8" x14ac:dyDescent="0.3">
      <c r="B145" s="264" t="s">
        <v>86</v>
      </c>
      <c r="C145" s="264"/>
      <c r="D145" s="264"/>
      <c r="E145" s="57"/>
      <c r="F145" s="269"/>
      <c r="G145" s="269"/>
    </row>
    <row r="146" spans="1:8" x14ac:dyDescent="0.3">
      <c r="B146" s="265" t="s">
        <v>87</v>
      </c>
      <c r="C146" s="265"/>
      <c r="D146" s="265"/>
      <c r="E146" s="57"/>
      <c r="F146" s="269"/>
      <c r="G146" s="269"/>
    </row>
    <row r="147" spans="1:8" x14ac:dyDescent="0.3">
      <c r="B147" s="265" t="s">
        <v>88</v>
      </c>
      <c r="C147" s="265"/>
      <c r="D147" s="265"/>
      <c r="E147" s="29"/>
      <c r="F147" s="269"/>
      <c r="G147" s="269"/>
    </row>
    <row r="148" spans="1:8" x14ac:dyDescent="0.3">
      <c r="B148" s="265" t="s">
        <v>89</v>
      </c>
      <c r="C148" s="265"/>
      <c r="D148" s="265"/>
      <c r="E148" s="272"/>
      <c r="F148" s="272"/>
      <c r="G148" s="272"/>
      <c r="H148" s="272"/>
    </row>
    <row r="149" spans="1:8" ht="8.4" customHeight="1" x14ac:dyDescent="0.3"/>
    <row r="150" spans="1:8" x14ac:dyDescent="0.3">
      <c r="A150" s="266" t="s">
        <v>90</v>
      </c>
      <c r="B150" s="273"/>
      <c r="C150" s="273"/>
      <c r="D150" s="273"/>
      <c r="E150" s="30"/>
    </row>
    <row r="151" spans="1:8" x14ac:dyDescent="0.3">
      <c r="A151" s="273"/>
      <c r="B151" s="273"/>
      <c r="C151" s="273"/>
      <c r="D151" s="273"/>
      <c r="E151" s="6"/>
    </row>
    <row r="152" spans="1:8" ht="8.4" customHeight="1" x14ac:dyDescent="0.3"/>
    <row r="153" spans="1:8" x14ac:dyDescent="0.3">
      <c r="A153" s="4" t="s">
        <v>84</v>
      </c>
      <c r="B153" s="270"/>
      <c r="C153" s="270"/>
      <c r="D153" s="270"/>
      <c r="E153" s="270"/>
      <c r="F153" s="270"/>
      <c r="G153" s="270"/>
      <c r="H153" s="270"/>
    </row>
    <row r="154" spans="1:8" x14ac:dyDescent="0.3">
      <c r="B154" s="270"/>
      <c r="C154" s="270"/>
      <c r="D154" s="270"/>
      <c r="E154" s="270"/>
      <c r="F154" s="270"/>
      <c r="G154" s="270"/>
      <c r="H154" s="270"/>
    </row>
    <row r="155" spans="1:8" ht="8.4" customHeight="1" x14ac:dyDescent="0.3"/>
    <row r="156" spans="1:8" x14ac:dyDescent="0.3">
      <c r="A156" t="s">
        <v>91</v>
      </c>
      <c r="E156" s="57"/>
    </row>
    <row r="157" spans="1:8" ht="15" thickBot="1" x14ac:dyDescent="0.35"/>
    <row r="158" spans="1:8" ht="15" thickBot="1" x14ac:dyDescent="0.35">
      <c r="A158" s="276" t="s">
        <v>92</v>
      </c>
      <c r="B158" s="277"/>
    </row>
    <row r="160" spans="1:8" x14ac:dyDescent="0.3">
      <c r="A160" s="264" t="s">
        <v>93</v>
      </c>
      <c r="B160" s="264"/>
      <c r="C160" s="264"/>
      <c r="D160" s="264"/>
      <c r="E160" s="57"/>
    </row>
    <row r="161" spans="1:9" ht="8.4" customHeight="1" x14ac:dyDescent="0.3"/>
    <row r="162" spans="1:9" x14ac:dyDescent="0.3">
      <c r="A162" s="264" t="s">
        <v>94</v>
      </c>
      <c r="B162" s="264"/>
      <c r="C162" s="264"/>
      <c r="D162" s="264"/>
      <c r="E162" s="286"/>
      <c r="F162" s="287"/>
      <c r="G162" s="287"/>
      <c r="H162" s="288"/>
    </row>
    <row r="163" spans="1:9" ht="8.4" customHeight="1" x14ac:dyDescent="0.3"/>
    <row r="164" spans="1:9" ht="14.4" customHeight="1" x14ac:dyDescent="0.3">
      <c r="A164" s="264" t="s">
        <v>95</v>
      </c>
      <c r="B164" s="264"/>
      <c r="C164" s="264"/>
      <c r="D164" s="271"/>
      <c r="E164" s="57"/>
    </row>
    <row r="165" spans="1:9" ht="8.4" customHeight="1" x14ac:dyDescent="0.3"/>
    <row r="166" spans="1:9" x14ac:dyDescent="0.3">
      <c r="A166" s="264" t="s">
        <v>96</v>
      </c>
      <c r="B166" s="264"/>
      <c r="C166" s="264"/>
      <c r="D166" s="264"/>
      <c r="E166" s="57"/>
    </row>
    <row r="167" spans="1:9" ht="8.4" customHeight="1" x14ac:dyDescent="0.3"/>
    <row r="168" spans="1:9" x14ac:dyDescent="0.3">
      <c r="A168" s="264" t="s">
        <v>97</v>
      </c>
      <c r="B168" s="264"/>
      <c r="C168" s="264"/>
      <c r="D168" s="274"/>
      <c r="E168" s="274"/>
      <c r="F168" t="s">
        <v>98</v>
      </c>
    </row>
    <row r="169" spans="1:9" x14ac:dyDescent="0.3">
      <c r="A169" s="3"/>
      <c r="B169" s="3"/>
      <c r="C169" s="3"/>
      <c r="D169" s="2"/>
      <c r="E169" s="2"/>
    </row>
    <row r="170" spans="1:9" ht="28.2" customHeight="1" x14ac:dyDescent="0.35">
      <c r="H170" s="17"/>
    </row>
    <row r="171" spans="1:9" ht="18" customHeight="1" x14ac:dyDescent="0.35">
      <c r="D171" s="215"/>
      <c r="E171" s="278"/>
      <c r="F171" s="278"/>
      <c r="G171" s="278"/>
      <c r="H171" s="278"/>
    </row>
    <row r="172" spans="1:9" ht="28.95" customHeight="1" x14ac:dyDescent="0.3"/>
    <row r="173" spans="1:9" ht="14.4" customHeight="1" x14ac:dyDescent="0.3">
      <c r="A173" t="s">
        <v>99</v>
      </c>
      <c r="B173" s="265" t="s">
        <v>100</v>
      </c>
      <c r="C173" s="265"/>
      <c r="D173" s="57"/>
      <c r="F173" t="s">
        <v>101</v>
      </c>
      <c r="G173" s="57"/>
      <c r="H173" s="275"/>
      <c r="I173" s="275"/>
    </row>
    <row r="174" spans="1:9" x14ac:dyDescent="0.3">
      <c r="B174" s="265" t="s">
        <v>102</v>
      </c>
      <c r="C174" s="265"/>
      <c r="D174" s="57"/>
      <c r="F174" t="s">
        <v>103</v>
      </c>
      <c r="G174" s="57"/>
      <c r="H174" s="275"/>
      <c r="I174" s="275"/>
    </row>
    <row r="175" spans="1:9" x14ac:dyDescent="0.3">
      <c r="B175" s="265" t="s">
        <v>104</v>
      </c>
      <c r="C175" s="265"/>
      <c r="D175" s="57"/>
      <c r="F175" t="s">
        <v>105</v>
      </c>
      <c r="G175" s="57"/>
      <c r="H175" s="275"/>
      <c r="I175" s="275"/>
    </row>
    <row r="176" spans="1:9" x14ac:dyDescent="0.3">
      <c r="B176" s="265" t="s">
        <v>89</v>
      </c>
      <c r="C176" s="265"/>
      <c r="D176" s="279"/>
      <c r="E176" s="280"/>
      <c r="F176" s="280"/>
      <c r="G176" s="280"/>
      <c r="H176" s="281"/>
    </row>
    <row r="177" spans="1:8" x14ac:dyDescent="0.3">
      <c r="D177" s="282"/>
      <c r="E177" s="283"/>
      <c r="F177" s="283"/>
      <c r="G177" s="283"/>
      <c r="H177" s="284"/>
    </row>
    <row r="179" spans="1:8" x14ac:dyDescent="0.3">
      <c r="A179" s="264" t="s">
        <v>106</v>
      </c>
      <c r="B179" s="264"/>
      <c r="C179" s="264"/>
      <c r="D179" s="57"/>
    </row>
    <row r="181" spans="1:8" x14ac:dyDescent="0.3">
      <c r="A181" s="264" t="s">
        <v>107</v>
      </c>
      <c r="B181" s="264"/>
      <c r="C181" s="264"/>
      <c r="D181" s="57"/>
    </row>
    <row r="183" spans="1:8" x14ac:dyDescent="0.3">
      <c r="A183" s="264" t="s">
        <v>108</v>
      </c>
      <c r="B183" s="264"/>
      <c r="C183" s="264"/>
      <c r="D183" s="57"/>
    </row>
    <row r="185" spans="1:8" x14ac:dyDescent="0.3">
      <c r="A185" t="s">
        <v>109</v>
      </c>
      <c r="B185" s="265" t="s">
        <v>110</v>
      </c>
      <c r="C185" s="265"/>
      <c r="D185" s="265"/>
      <c r="E185" s="265"/>
      <c r="F185" s="57"/>
      <c r="G185" s="269"/>
      <c r="H185" s="269"/>
    </row>
    <row r="186" spans="1:8" x14ac:dyDescent="0.3">
      <c r="B186" s="265" t="s">
        <v>111</v>
      </c>
      <c r="C186" s="265"/>
      <c r="D186" s="265"/>
      <c r="E186" s="265"/>
      <c r="F186" s="57"/>
      <c r="G186" s="269"/>
      <c r="H186" s="269"/>
    </row>
    <row r="187" spans="1:8" x14ac:dyDescent="0.3">
      <c r="B187" s="265" t="s">
        <v>112</v>
      </c>
      <c r="C187" s="265"/>
      <c r="D187" s="265"/>
      <c r="E187" s="265"/>
      <c r="F187" s="57"/>
      <c r="G187" s="269"/>
      <c r="H187" s="269"/>
    </row>
    <row r="188" spans="1:8" x14ac:dyDescent="0.3">
      <c r="B188" s="265" t="s">
        <v>113</v>
      </c>
      <c r="C188" s="265"/>
      <c r="D188" s="265"/>
      <c r="E188" s="265"/>
      <c r="F188" s="57"/>
      <c r="G188" s="269"/>
      <c r="H188" s="269"/>
    </row>
    <row r="189" spans="1:8" x14ac:dyDescent="0.3">
      <c r="B189" s="265" t="s">
        <v>114</v>
      </c>
      <c r="C189" s="265"/>
      <c r="D189" s="265"/>
      <c r="E189" s="265"/>
      <c r="F189" s="57"/>
      <c r="G189" s="269"/>
      <c r="H189" s="269"/>
    </row>
    <row r="191" spans="1:8" ht="14.4" customHeight="1" x14ac:dyDescent="0.3">
      <c r="A191" s="266" t="s">
        <v>115</v>
      </c>
      <c r="B191" s="266"/>
      <c r="C191" s="266"/>
      <c r="D191" s="266"/>
      <c r="E191" s="266"/>
      <c r="F191" s="57"/>
    </row>
    <row r="192" spans="1:8" ht="14.4" customHeight="1" x14ac:dyDescent="0.3">
      <c r="A192" s="62"/>
      <c r="B192" s="62"/>
      <c r="C192" s="62"/>
      <c r="D192" s="62"/>
      <c r="E192" s="62"/>
    </row>
    <row r="193" spans="1:8" x14ac:dyDescent="0.3">
      <c r="A193" t="s">
        <v>116</v>
      </c>
      <c r="B193" s="57"/>
      <c r="C193" s="264" t="s">
        <v>117</v>
      </c>
      <c r="D193" s="264"/>
      <c r="E193" s="57"/>
      <c r="F193" s="264" t="s">
        <v>118</v>
      </c>
      <c r="G193" s="264"/>
      <c r="H193" s="63"/>
    </row>
    <row r="194" spans="1:8" x14ac:dyDescent="0.3">
      <c r="C194" s="63"/>
      <c r="D194" s="63"/>
      <c r="E194" s="63"/>
    </row>
    <row r="196" spans="1:8" x14ac:dyDescent="0.3">
      <c r="A196" s="7" t="s">
        <v>119</v>
      </c>
      <c r="B196" s="267"/>
      <c r="C196" s="267"/>
      <c r="D196" s="267"/>
      <c r="E196" s="7" t="s">
        <v>120</v>
      </c>
      <c r="F196" s="7"/>
      <c r="G196" s="7"/>
      <c r="H196" s="7"/>
    </row>
    <row r="197" spans="1:8" ht="6" customHeight="1" x14ac:dyDescent="0.3">
      <c r="A197" s="7"/>
      <c r="B197" s="7"/>
      <c r="C197" s="7"/>
      <c r="D197" s="7"/>
      <c r="E197" s="7"/>
      <c r="F197" s="7"/>
      <c r="G197" s="7"/>
      <c r="H197" s="7"/>
    </row>
    <row r="198" spans="1:8" x14ac:dyDescent="0.3">
      <c r="A198" t="s">
        <v>121</v>
      </c>
      <c r="B198" s="265" t="s">
        <v>110</v>
      </c>
      <c r="C198" s="265"/>
      <c r="D198" s="265"/>
      <c r="E198" s="265"/>
      <c r="F198" s="57"/>
      <c r="G198" s="269"/>
      <c r="H198" s="269"/>
    </row>
    <row r="199" spans="1:8" x14ac:dyDescent="0.3">
      <c r="B199" s="265" t="s">
        <v>111</v>
      </c>
      <c r="C199" s="265"/>
      <c r="D199" s="265"/>
      <c r="E199" s="265"/>
      <c r="F199" s="57"/>
      <c r="G199" s="269"/>
      <c r="H199" s="269"/>
    </row>
    <row r="200" spans="1:8" x14ac:dyDescent="0.3">
      <c r="B200" s="265" t="s">
        <v>112</v>
      </c>
      <c r="C200" s="265"/>
      <c r="D200" s="265"/>
      <c r="E200" s="265"/>
      <c r="F200" s="57"/>
      <c r="G200" s="269"/>
      <c r="H200" s="269"/>
    </row>
    <row r="201" spans="1:8" x14ac:dyDescent="0.3">
      <c r="B201" s="265" t="s">
        <v>122</v>
      </c>
      <c r="C201" s="265"/>
      <c r="D201" s="265"/>
      <c r="E201" s="265"/>
      <c r="F201" s="57"/>
      <c r="G201" s="269"/>
      <c r="H201" s="269"/>
    </row>
    <row r="203" spans="1:8" x14ac:dyDescent="0.3">
      <c r="A203" s="7" t="s">
        <v>123</v>
      </c>
      <c r="B203" s="7"/>
      <c r="D203" s="57"/>
    </row>
    <row r="204" spans="1:8" x14ac:dyDescent="0.3">
      <c r="A204" s="7"/>
      <c r="B204" s="7"/>
      <c r="C204" s="7"/>
      <c r="D204" s="7"/>
    </row>
    <row r="205" spans="1:8" x14ac:dyDescent="0.3">
      <c r="A205" s="7" t="s">
        <v>124</v>
      </c>
      <c r="B205" s="7"/>
      <c r="C205" s="7"/>
      <c r="D205" s="57"/>
    </row>
    <row r="207" spans="1:8" ht="14.4" customHeight="1" x14ac:dyDescent="0.3">
      <c r="A207" s="268" t="s">
        <v>125</v>
      </c>
      <c r="B207" s="268"/>
      <c r="C207" s="268"/>
      <c r="D207" s="57"/>
      <c r="F207" t="s">
        <v>126</v>
      </c>
    </row>
    <row r="208" spans="1:8" x14ac:dyDescent="0.3">
      <c r="A208" t="s">
        <v>127</v>
      </c>
    </row>
    <row r="209" spans="1:9" ht="6.6" customHeight="1" x14ac:dyDescent="0.3"/>
    <row r="210" spans="1:9" ht="22.95" customHeight="1" x14ac:dyDescent="0.3">
      <c r="A210" t="s">
        <v>128</v>
      </c>
      <c r="B210" s="270"/>
      <c r="C210" s="270"/>
      <c r="D210" s="270"/>
      <c r="E210" s="270"/>
      <c r="F210" s="270"/>
      <c r="G210" s="270"/>
      <c r="H210" s="270"/>
      <c r="I210" s="270"/>
    </row>
    <row r="211" spans="1:9" ht="20.399999999999999" customHeight="1" x14ac:dyDescent="0.3">
      <c r="B211" s="270"/>
      <c r="C211" s="270"/>
      <c r="D211" s="270"/>
      <c r="E211" s="270"/>
      <c r="F211" s="270"/>
      <c r="G211" s="270"/>
      <c r="H211" s="270"/>
      <c r="I211" s="270"/>
    </row>
    <row r="212" spans="1:9" ht="6.6" customHeight="1" x14ac:dyDescent="0.3"/>
    <row r="213" spans="1:9" x14ac:dyDescent="0.3">
      <c r="A213" t="s">
        <v>129</v>
      </c>
      <c r="B213" s="263"/>
      <c r="C213" s="263"/>
      <c r="D213" s="263"/>
      <c r="E213" s="263"/>
    </row>
    <row r="215" spans="1:9" x14ac:dyDescent="0.3">
      <c r="A215" t="s">
        <v>130</v>
      </c>
      <c r="B215" s="263"/>
      <c r="C215" s="263"/>
      <c r="D215" s="263"/>
      <c r="E215" s="263"/>
    </row>
    <row r="216" spans="1:9" ht="6" customHeight="1" x14ac:dyDescent="0.3"/>
    <row r="217" spans="1:9" ht="36" customHeight="1" x14ac:dyDescent="0.3">
      <c r="A217" s="262" t="s">
        <v>131</v>
      </c>
      <c r="B217" s="262"/>
      <c r="C217" s="262"/>
      <c r="D217" s="262"/>
      <c r="E217" s="262"/>
      <c r="F217" s="262"/>
      <c r="G217" s="262"/>
      <c r="H217" s="262"/>
      <c r="I217" s="262"/>
    </row>
    <row r="218" spans="1:9" x14ac:dyDescent="0.3">
      <c r="A218" s="261" t="s">
        <v>366</v>
      </c>
      <c r="B218" s="261"/>
      <c r="C218" s="261"/>
      <c r="D218" s="261"/>
      <c r="E218" s="261"/>
      <c r="F218" s="261"/>
      <c r="G218" s="261"/>
      <c r="H218" s="261"/>
      <c r="I218" s="261"/>
    </row>
  </sheetData>
  <sheetProtection algorithmName="SHA-512" hashValue="zwND+SjMaFZZlFyxatkcxW3p4xWzpONXU6w5TBDy5DSV30wbK0YIag9CGNCN79EzlP0ZqiZw67H/N9iYjdU8jg==" saltValue="vIFOx7bHWjM+m5qpLTH4bw==" spinCount="100000" sheet="1" objects="1" scenarios="1" selectLockedCells="1"/>
  <mergeCells count="133">
    <mergeCell ref="A79:C79"/>
    <mergeCell ref="A4:H4"/>
    <mergeCell ref="D22:E22"/>
    <mergeCell ref="B8:H8"/>
    <mergeCell ref="A132:F132"/>
    <mergeCell ref="A93:D93"/>
    <mergeCell ref="A97:D97"/>
    <mergeCell ref="A85:D85"/>
    <mergeCell ref="B87:H89"/>
    <mergeCell ref="A91:D91"/>
    <mergeCell ref="B105:D105"/>
    <mergeCell ref="A99:D99"/>
    <mergeCell ref="A103:D103"/>
    <mergeCell ref="A83:D83"/>
    <mergeCell ref="A81:D81"/>
    <mergeCell ref="D36:E36"/>
    <mergeCell ref="G36:H36"/>
    <mergeCell ref="B65:F65"/>
    <mergeCell ref="B71:F71"/>
    <mergeCell ref="E109:H110"/>
    <mergeCell ref="D12:E12"/>
    <mergeCell ref="G12:H12"/>
    <mergeCell ref="B7:H7"/>
    <mergeCell ref="B5:H5"/>
    <mergeCell ref="D16:E16"/>
    <mergeCell ref="A61:H61"/>
    <mergeCell ref="B10:H10"/>
    <mergeCell ref="G16:H16"/>
    <mergeCell ref="D14:E14"/>
    <mergeCell ref="D18:E18"/>
    <mergeCell ref="D20:E20"/>
    <mergeCell ref="A38:H38"/>
    <mergeCell ref="F42:H42"/>
    <mergeCell ref="B40:H40"/>
    <mergeCell ref="D30:E30"/>
    <mergeCell ref="D32:E32"/>
    <mergeCell ref="G20:H20"/>
    <mergeCell ref="B42:D42"/>
    <mergeCell ref="B44:F44"/>
    <mergeCell ref="G24:H24"/>
    <mergeCell ref="D26:E26"/>
    <mergeCell ref="D28:E28"/>
    <mergeCell ref="G28:H28"/>
    <mergeCell ref="F14:H14"/>
    <mergeCell ref="F18:H18"/>
    <mergeCell ref="F22:H22"/>
    <mergeCell ref="D67:F67"/>
    <mergeCell ref="D24:E24"/>
    <mergeCell ref="D34:E34"/>
    <mergeCell ref="H77:I77"/>
    <mergeCell ref="A73:H73"/>
    <mergeCell ref="B69:F69"/>
    <mergeCell ref="B54:D54"/>
    <mergeCell ref="F54:H54"/>
    <mergeCell ref="D46:F46"/>
    <mergeCell ref="B63:D63"/>
    <mergeCell ref="F63:H63"/>
    <mergeCell ref="B51:E51"/>
    <mergeCell ref="B48:F48"/>
    <mergeCell ref="B50:F50"/>
    <mergeCell ref="A52:H52"/>
    <mergeCell ref="B56:D56"/>
    <mergeCell ref="G32:H32"/>
    <mergeCell ref="F26:H26"/>
    <mergeCell ref="F30:H30"/>
    <mergeCell ref="F34:H34"/>
    <mergeCell ref="A101:D101"/>
    <mergeCell ref="A112:D112"/>
    <mergeCell ref="A121:H121"/>
    <mergeCell ref="D119:E119"/>
    <mergeCell ref="B139:D139"/>
    <mergeCell ref="B140:D140"/>
    <mergeCell ref="B144:D144"/>
    <mergeCell ref="B145:D145"/>
    <mergeCell ref="G125:H125"/>
    <mergeCell ref="F105:G108"/>
    <mergeCell ref="B106:D106"/>
    <mergeCell ref="B107:D107"/>
    <mergeCell ref="A113:D113"/>
    <mergeCell ref="B108:D108"/>
    <mergeCell ref="B109:D109"/>
    <mergeCell ref="B146:D146"/>
    <mergeCell ref="F136:G140"/>
    <mergeCell ref="F144:G147"/>
    <mergeCell ref="B128:H130"/>
    <mergeCell ref="A128:A130"/>
    <mergeCell ref="B136:D136"/>
    <mergeCell ref="B137:D137"/>
    <mergeCell ref="B138:D138"/>
    <mergeCell ref="E162:H162"/>
    <mergeCell ref="A179:C179"/>
    <mergeCell ref="A181:C181"/>
    <mergeCell ref="A183:C183"/>
    <mergeCell ref="A164:D164"/>
    <mergeCell ref="B147:D147"/>
    <mergeCell ref="B148:D148"/>
    <mergeCell ref="E148:H148"/>
    <mergeCell ref="A150:D151"/>
    <mergeCell ref="B153:H154"/>
    <mergeCell ref="D168:E168"/>
    <mergeCell ref="A166:D166"/>
    <mergeCell ref="A168:C168"/>
    <mergeCell ref="A160:D160"/>
    <mergeCell ref="B173:C173"/>
    <mergeCell ref="B174:C174"/>
    <mergeCell ref="B175:C175"/>
    <mergeCell ref="B176:C176"/>
    <mergeCell ref="H173:I175"/>
    <mergeCell ref="A158:B158"/>
    <mergeCell ref="A162:D162"/>
    <mergeCell ref="E171:H171"/>
    <mergeCell ref="D176:H177"/>
    <mergeCell ref="B187:E187"/>
    <mergeCell ref="B188:E188"/>
    <mergeCell ref="B189:E189"/>
    <mergeCell ref="A191:E191"/>
    <mergeCell ref="B196:D196"/>
    <mergeCell ref="A207:C207"/>
    <mergeCell ref="G185:H189"/>
    <mergeCell ref="G198:H201"/>
    <mergeCell ref="B185:E185"/>
    <mergeCell ref="B186:E186"/>
    <mergeCell ref="A218:I218"/>
    <mergeCell ref="A217:I217"/>
    <mergeCell ref="B213:E213"/>
    <mergeCell ref="F193:G193"/>
    <mergeCell ref="C193:D193"/>
    <mergeCell ref="B198:E198"/>
    <mergeCell ref="B199:E199"/>
    <mergeCell ref="B200:E200"/>
    <mergeCell ref="B201:E201"/>
    <mergeCell ref="B215:E215"/>
    <mergeCell ref="B210:I211"/>
  </mergeCells>
  <dataValidations xWindow="633" yWindow="812" count="7">
    <dataValidation type="list" allowBlank="1" showInputMessage="1" showErrorMessage="1" sqref="E120 C135 C143" xr:uid="{05C8B705-547B-4530-A813-832D7CC5C9D0}">
      <formula1>Choix</formula1>
    </dataValidation>
    <dataValidation type="date" operator="notEqual" allowBlank="1" showInputMessage="1" showErrorMessage="1" error="Saisir jj.mm.aaaa" prompt="jj.mm.aaaa" sqref="D34:E34 G12:H12 D14:E14 D18:E18 D22:E22 D26:E26 D30:E30 D12:E12" xr:uid="{ECD4F012-B882-439D-9249-5255B1111F20}">
      <formula1>1</formula1>
    </dataValidation>
    <dataValidation type="time" allowBlank="1" showInputMessage="1" showErrorMessage="1" error="Saisir hh:mm, entre 00:00 et 23:59" prompt="hh:mm" sqref="D16:E16 G16:H16 D20:E20 G20:H20 D24:E24 G24:H24 D28:E28 G28:H28 D32:E32 G32:H32 D36:E36 G36:H36" xr:uid="{7C8E62BB-1F4E-46F3-9DD6-C607201BA694}">
      <formula1>0</formula1>
      <formula2>0.999988425925926</formula2>
    </dataValidation>
    <dataValidation allowBlank="1" showInputMessage="1" showErrorMessage="1" prompt="Mettre X" sqref="C125 F125 E136:E140 E144:E147 D173:D175 G173:G175 F185:F189 F198:F201 B193 E193 E105:E108" xr:uid="{F467C694-DD0E-42B8-BED7-B8F9877AFCFA}"/>
    <dataValidation type="whole" operator="notEqual" allowBlank="1" showInputMessage="1" showErrorMessage="1" prompt="Saisir un nombre entier" sqref="F119 E97 E99" xr:uid="{6F88A59E-8644-403C-A789-B145F96E1E50}">
      <formula1>0</formula1>
    </dataValidation>
    <dataValidation allowBlank="1" showInputMessage="1" showErrorMessage="1" promptTitle="Choisir :" prompt="Poste fixe / Poste mobile / lieu précis si différents lieux ?" sqref="F14 F34 F18 F26 F30 F22" xr:uid="{2D923672-1A85-4D27-9E11-E6CF08B06445}"/>
    <dataValidation allowBlank="1" showInputMessage="1" showErrorMessage="1" prompt="Modification ?" sqref="B54:D54 F54:H54 B56:D56 B63:D63 F63:H63 B65:F65 B67 D67:F67 B69:F69 B71:F71" xr:uid="{ACD5EC05-9291-4A08-97B7-3852125DCA69}"/>
  </dataValidations>
  <hyperlinks>
    <hyperlink ref="B69" r:id="rId1" display="aaabbb.ccc@ddd.ch" xr:uid="{071FAB2C-4CF2-45FD-B2DD-5594D2DCC209}"/>
    <hyperlink ref="A218:I218" r:id="rId2" display="A l'adresse: sms@samaritains-tramelan.ch" xr:uid="{A4B257C0-88EB-4AD9-8B54-39FD1C0B6797}"/>
  </hyperlinks>
  <pageMargins left="0.9055118110236221" right="0.19685039370078741" top="0.62992125984251968" bottom="0.55118110236220474" header="0.31496062992125984" footer="0.31496062992125984"/>
  <pageSetup paperSize="9" orientation="portrait" horizontalDpi="300" verticalDpi="300" r:id="rId3"/>
  <headerFooter alignWithMargins="0">
    <oddFooter xml:space="preserve">&amp;L&amp;G&amp;C&amp;10Version 2 / 11.2022&amp;RDemande SMS &amp;P/&amp;N      </oddFooter>
  </headerFooter>
  <rowBreaks count="3" manualBreakCount="3">
    <brk id="57" max="16383" man="1"/>
    <brk id="114" max="16383" man="1"/>
    <brk id="169" max="8" man="1"/>
  </rowBreaks>
  <ignoredErrors>
    <ignoredError sqref="B54 F54 B56 F63 B63 B67 D67 B71 B69" unlockedFormula="1"/>
  </ignoredErrors>
  <drawing r:id="rId4"/>
  <legacyDrawingHF r:id="rId5"/>
  <extLst>
    <ext xmlns:x14="http://schemas.microsoft.com/office/spreadsheetml/2009/9/main" uri="{CCE6A557-97BC-4b89-ADB6-D9C93CAAB3DF}">
      <x14:dataValidations xmlns:xm="http://schemas.microsoft.com/office/excel/2006/main" xWindow="633" yWindow="812" count="3">
        <x14:dataValidation type="list" allowBlank="1" showInputMessage="1" showErrorMessage="1" prompt="Sélectionner dans la liste" xr:uid="{8C7EAEF0-7255-4086-865D-AB338BB7D748}">
          <x14:formula1>
            <xm:f>Donnees!$F$3:$F$7</xm:f>
          </x14:formula1>
          <xm:sqref>E77</xm:sqref>
        </x14:dataValidation>
        <x14:dataValidation type="list" allowBlank="1" showInputMessage="1" showErrorMessage="1" xr:uid="{857590D3-3F8B-454D-9408-5861C005F33D}">
          <x14:formula1>
            <xm:f>Donnees!$D$9:$D$10</xm:f>
          </x14:formula1>
          <xm:sqref>E79 E81 E83 E85 E91 E93 E101 E103</xm:sqref>
        </x14:dataValidation>
        <x14:dataValidation type="list" allowBlank="1" showInputMessage="1" showErrorMessage="1" prompt="Sélectionner dans la liste" xr:uid="{88372DDE-D42B-4914-8FCD-23B270202C56}">
          <x14:formula1>
            <xm:f>Donnees!$D$9:$D$10</xm:f>
          </x14:formula1>
          <xm:sqref>E112 C119 G132 C134 C142 E150 E156 E160 E164 E166 D179 D181 D183 F191 D203 D205 D207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76569-46A0-4721-BCF7-0DA4E06F0F3D}">
  <dimension ref="A1:N77"/>
  <sheetViews>
    <sheetView showGridLines="0" view="pageLayout" zoomScale="90" zoomScaleNormal="100" zoomScalePageLayoutView="90" workbookViewId="0">
      <selection activeCell="F43" sqref="F43"/>
    </sheetView>
  </sheetViews>
  <sheetFormatPr baseColWidth="10" defaultColWidth="11.44140625" defaultRowHeight="14.4" x14ac:dyDescent="0.3"/>
  <cols>
    <col min="1" max="2" width="21.33203125" style="3" customWidth="1"/>
    <col min="3" max="3" width="10.6640625" style="3" customWidth="1"/>
    <col min="4" max="4" width="3.33203125" style="3" customWidth="1"/>
    <col min="5" max="5" width="7.44140625" style="3" customWidth="1"/>
    <col min="6" max="6" width="7.44140625" style="2" customWidth="1"/>
    <col min="7" max="7" width="3.44140625" style="3" customWidth="1"/>
    <col min="8" max="8" width="7.44140625" style="3" customWidth="1"/>
    <col min="9" max="9" width="6.44140625" style="2" customWidth="1"/>
  </cols>
  <sheetData>
    <row r="1" spans="1:9" ht="28.2" customHeight="1" x14ac:dyDescent="0.35">
      <c r="I1" s="17"/>
    </row>
    <row r="2" spans="1:9" ht="18" customHeight="1" x14ac:dyDescent="0.35">
      <c r="A2" s="264"/>
      <c r="B2" s="264"/>
      <c r="D2" s="214"/>
      <c r="E2" s="214"/>
      <c r="F2" s="214"/>
      <c r="G2" s="214"/>
      <c r="H2" s="214"/>
      <c r="I2" s="228"/>
    </row>
    <row r="3" spans="1:9" ht="14.1" customHeight="1" x14ac:dyDescent="0.3">
      <c r="B3" s="73"/>
      <c r="C3" s="73"/>
      <c r="D3" s="73"/>
      <c r="E3" s="73"/>
      <c r="F3" s="75"/>
      <c r="G3" s="73"/>
      <c r="H3" s="73"/>
      <c r="I3" s="75"/>
    </row>
    <row r="4" spans="1:9" ht="27" customHeight="1" x14ac:dyDescent="0.4">
      <c r="A4" s="76" t="s">
        <v>132</v>
      </c>
      <c r="C4" s="76"/>
      <c r="D4" s="76"/>
      <c r="E4" s="76"/>
      <c r="F4" s="77"/>
      <c r="G4" s="76"/>
      <c r="H4" s="76"/>
      <c r="I4" s="77"/>
    </row>
    <row r="5" spans="1:9" ht="27" customHeight="1" x14ac:dyDescent="0.3">
      <c r="A5" s="325">
        <f>'1. Demande SMS'!B5</f>
        <v>0</v>
      </c>
      <c r="B5" s="325"/>
      <c r="C5" s="325"/>
      <c r="D5" s="325"/>
      <c r="E5" s="325"/>
      <c r="F5" s="325"/>
      <c r="G5" s="325"/>
      <c r="H5" s="325"/>
      <c r="I5" s="325"/>
    </row>
    <row r="6" spans="1:9" ht="27" customHeight="1" x14ac:dyDescent="0.3">
      <c r="A6" s="325">
        <f>'1. Demande SMS'!B7</f>
        <v>0</v>
      </c>
      <c r="B6" s="325"/>
      <c r="C6" s="325"/>
      <c r="D6" s="325"/>
      <c r="E6" s="325"/>
      <c r="F6" s="325"/>
      <c r="G6" s="325"/>
      <c r="H6" s="325"/>
      <c r="I6" s="325"/>
    </row>
    <row r="7" spans="1:9" ht="24.6" customHeight="1" x14ac:dyDescent="0.35">
      <c r="A7" s="78">
        <f>'1. Demande SMS'!B10</f>
        <v>0</v>
      </c>
      <c r="C7" s="78"/>
      <c r="D7" s="73" t="s">
        <v>133</v>
      </c>
      <c r="E7" s="350">
        <f>'1. Demande SMS'!D12</f>
        <v>0</v>
      </c>
      <c r="F7" s="350"/>
      <c r="G7" s="73" t="s">
        <v>24</v>
      </c>
      <c r="H7" s="324">
        <f>'1. Demande SMS'!G12</f>
        <v>0</v>
      </c>
      <c r="I7" s="324"/>
    </row>
    <row r="8" spans="1:9" ht="14.1" customHeight="1" x14ac:dyDescent="0.4">
      <c r="A8" s="74"/>
      <c r="C8" s="74"/>
      <c r="D8" s="74"/>
      <c r="E8" s="74"/>
      <c r="F8" s="79"/>
      <c r="G8" s="74"/>
      <c r="H8" s="74"/>
    </row>
    <row r="9" spans="1:9" ht="14.4" customHeight="1" x14ac:dyDescent="0.35">
      <c r="A9" s="80" t="s">
        <v>134</v>
      </c>
      <c r="C9" s="80"/>
      <c r="D9" s="81"/>
      <c r="E9" s="81"/>
      <c r="F9" s="82"/>
      <c r="G9" s="83"/>
      <c r="H9" s="84" t="s">
        <v>135</v>
      </c>
      <c r="I9"/>
    </row>
    <row r="10" spans="1:9" ht="14.4" customHeight="1" x14ac:dyDescent="0.3">
      <c r="A10" s="58" t="s">
        <v>44</v>
      </c>
      <c r="E10" s="58" t="s">
        <v>136</v>
      </c>
      <c r="F10" s="85">
        <f>IF(ISBLANK('1. Demande SMS'!$E$77),"",'1. Demande SMS'!$E$77)</f>
        <v>0</v>
      </c>
      <c r="G10" s="86"/>
      <c r="H10" s="87" t="str">
        <f>IF(F10=0,0,"")&amp;IF(F10=20,1,"")&amp;IF(F10=50,2,"")&amp;IF(F10=100,3,"")&amp;IF(F10=200,4,"")&amp;IF(F10="",0,"")</f>
        <v>0</v>
      </c>
      <c r="I10"/>
    </row>
    <row r="11" spans="1:9" ht="8.4" customHeight="1" x14ac:dyDescent="0.3">
      <c r="A11" s="88"/>
      <c r="C11" s="81"/>
      <c r="D11" s="81"/>
      <c r="E11" s="81"/>
      <c r="F11" s="93"/>
      <c r="G11" s="81"/>
      <c r="H11" s="89"/>
      <c r="I11"/>
    </row>
    <row r="12" spans="1:9" ht="14.4" customHeight="1" x14ac:dyDescent="0.3">
      <c r="A12" s="58" t="s">
        <v>137</v>
      </c>
      <c r="C12" s="90"/>
      <c r="F12" s="91">
        <f>'1. Demande SMS'!$E$79</f>
        <v>0</v>
      </c>
      <c r="G12" s="90"/>
      <c r="H12" s="92">
        <f>IF(F12="Oui",1,0)</f>
        <v>0</v>
      </c>
      <c r="I12"/>
    </row>
    <row r="13" spans="1:9" ht="8.4" customHeight="1" x14ac:dyDescent="0.3">
      <c r="A13" s="88"/>
      <c r="C13" s="90"/>
      <c r="D13" s="90"/>
      <c r="E13" s="90"/>
      <c r="F13" s="93"/>
      <c r="G13" s="81"/>
      <c r="H13" s="89"/>
      <c r="I13"/>
    </row>
    <row r="14" spans="1:9" ht="14.4" customHeight="1" x14ac:dyDescent="0.3">
      <c r="A14" s="58" t="s">
        <v>138</v>
      </c>
      <c r="C14" s="90"/>
      <c r="F14" s="92">
        <f>'1. Demande SMS'!E81</f>
        <v>0</v>
      </c>
      <c r="G14" s="90"/>
      <c r="H14" s="92">
        <f>IF(F14="Oui",1,0)</f>
        <v>0</v>
      </c>
      <c r="I14"/>
    </row>
    <row r="15" spans="1:9" ht="8.4" customHeight="1" x14ac:dyDescent="0.3">
      <c r="A15" s="88"/>
      <c r="C15" s="90"/>
      <c r="D15" s="90"/>
      <c r="E15" s="90"/>
      <c r="F15" s="93"/>
      <c r="G15" s="81"/>
      <c r="H15" s="89"/>
      <c r="I15"/>
    </row>
    <row r="16" spans="1:9" ht="14.4" customHeight="1" x14ac:dyDescent="0.3">
      <c r="A16" s="58" t="s">
        <v>139</v>
      </c>
      <c r="C16" s="90"/>
      <c r="F16" s="92">
        <f>'1. Demande SMS'!E83</f>
        <v>0</v>
      </c>
      <c r="G16" s="90"/>
      <c r="H16" s="92">
        <f>IF(F16="Oui",1,0)</f>
        <v>0</v>
      </c>
      <c r="I16"/>
    </row>
    <row r="17" spans="1:9" ht="8.4" customHeight="1" x14ac:dyDescent="0.3">
      <c r="A17" s="58"/>
      <c r="C17" s="94"/>
      <c r="D17" s="94"/>
      <c r="E17" s="94"/>
      <c r="F17" s="89"/>
      <c r="G17" s="94"/>
      <c r="H17" s="89"/>
      <c r="I17"/>
    </row>
    <row r="18" spans="1:9" ht="14.4" customHeight="1" x14ac:dyDescent="0.3">
      <c r="A18" s="58" t="s">
        <v>140</v>
      </c>
      <c r="C18" s="90"/>
      <c r="F18" s="92">
        <f>'1. Demande SMS'!E85</f>
        <v>0</v>
      </c>
      <c r="G18" s="90"/>
      <c r="H18" s="92">
        <f>IF(F18="Oui",1,0)</f>
        <v>0</v>
      </c>
      <c r="I18"/>
    </row>
    <row r="19" spans="1:9" ht="8.4" customHeight="1" x14ac:dyDescent="0.3">
      <c r="A19" s="94"/>
      <c r="C19" s="94"/>
      <c r="D19" s="94"/>
      <c r="E19" s="94"/>
      <c r="F19" s="89"/>
      <c r="G19" s="94"/>
      <c r="H19" s="89"/>
      <c r="I19"/>
    </row>
    <row r="20" spans="1:9" ht="14.4" customHeight="1" x14ac:dyDescent="0.3">
      <c r="A20" s="58" t="s">
        <v>141</v>
      </c>
      <c r="C20" s="90"/>
      <c r="F20" s="92">
        <f>'1. Demande SMS'!E91</f>
        <v>0</v>
      </c>
      <c r="G20" s="90"/>
      <c r="H20" s="92">
        <f>IF(F20="Oui",1,0)</f>
        <v>0</v>
      </c>
      <c r="I20"/>
    </row>
    <row r="21" spans="1:9" ht="8.4" customHeight="1" x14ac:dyDescent="0.3">
      <c r="A21" s="88"/>
      <c r="C21" s="81"/>
      <c r="D21" s="81"/>
      <c r="E21" s="81"/>
      <c r="F21" s="93"/>
      <c r="G21" s="81"/>
      <c r="H21" s="89"/>
      <c r="I21"/>
    </row>
    <row r="22" spans="1:9" ht="14.4" customHeight="1" x14ac:dyDescent="0.3">
      <c r="A22" s="58" t="s">
        <v>142</v>
      </c>
      <c r="C22" s="90"/>
      <c r="F22" s="92">
        <f>'1. Demande SMS'!E93</f>
        <v>0</v>
      </c>
      <c r="G22" s="90"/>
      <c r="H22" s="92">
        <f>IF(F22="Oui",1,0)</f>
        <v>0</v>
      </c>
      <c r="I22"/>
    </row>
    <row r="23" spans="1:9" ht="14.1" customHeight="1" x14ac:dyDescent="0.3">
      <c r="A23" s="95"/>
      <c r="B23"/>
      <c r="C23" s="90"/>
      <c r="D23" s="81"/>
      <c r="E23" s="81"/>
      <c r="F23" s="89"/>
      <c r="G23" s="90"/>
      <c r="H23" s="93"/>
      <c r="I23"/>
    </row>
    <row r="24" spans="1:9" ht="14.4" customHeight="1" x14ac:dyDescent="0.35">
      <c r="A24" s="96" t="s">
        <v>143</v>
      </c>
      <c r="F24" s="97"/>
      <c r="H24" s="97"/>
      <c r="I24"/>
    </row>
    <row r="25" spans="1:9" ht="14.4" customHeight="1" x14ac:dyDescent="0.3">
      <c r="A25" s="3" t="s">
        <v>144</v>
      </c>
      <c r="E25" s="98"/>
      <c r="F25" s="99">
        <f>'1. Demande SMS'!E99</f>
        <v>0</v>
      </c>
      <c r="G25" s="100"/>
      <c r="H25" s="101" t="str">
        <f>IF(AND(F25&gt;=0,F25&lt;=100),0,"")&amp;IF(AND(F25&gt;100,F25&lt;=500),1,"")&amp;IF(AND(F25&gt;500,F25&lt;=1000),2,"")&amp;IF(AND(F25&gt;1000,F25&lt;=2000),3,"")&amp;IF(AND(F25&gt;2000,F25&lt;=4000),4,"")&amp;IF(AND(F25&gt;4000,F25&lt;=6000),5,"")&amp;IF(AND(F25&gt;6000,F25&lt;=8000),6,"")&amp;IF(AND(F25&gt;8000,F25&lt;=10000),7,"")&amp;IF(AND(F25&gt;10000,F25&lt;=12000),8,"")&amp;IF(AND(F25&gt;12000,F25&lt;=14000),9,"")&amp;IF(AND(F25&gt;14000,F25&lt;=16000),10,"")&amp;IF(AND(F25&gt;16000,F25&lt;=18000),11,"")&amp;IF(AND(F25&gt;18000,F25&lt;=20000),12,"")&amp;IF(F25&gt;20000,13,"")</f>
        <v>0</v>
      </c>
      <c r="I25"/>
    </row>
    <row r="26" spans="1:9" ht="8.4" customHeight="1" x14ac:dyDescent="0.3">
      <c r="F26" s="97"/>
      <c r="H26" s="97"/>
      <c r="I26"/>
    </row>
    <row r="27" spans="1:9" ht="14.4" customHeight="1" x14ac:dyDescent="0.3">
      <c r="A27" s="3" t="s">
        <v>145</v>
      </c>
      <c r="E27" s="102"/>
      <c r="F27" s="103">
        <f>'1. Demande SMS'!E101</f>
        <v>0</v>
      </c>
      <c r="G27" s="102"/>
      <c r="H27" s="103">
        <f>IF(F27="Oui",1,0)</f>
        <v>0</v>
      </c>
      <c r="I27"/>
    </row>
    <row r="28" spans="1:9" ht="8.4" customHeight="1" x14ac:dyDescent="0.3">
      <c r="F28" s="97"/>
      <c r="H28" s="97"/>
      <c r="I28"/>
    </row>
    <row r="29" spans="1:9" ht="14.4" customHeight="1" x14ac:dyDescent="0.3">
      <c r="A29" s="3" t="s">
        <v>146</v>
      </c>
      <c r="E29" s="102"/>
      <c r="F29" s="103">
        <f>'1. Demande SMS'!E103</f>
        <v>0</v>
      </c>
      <c r="G29" s="102"/>
      <c r="H29" s="103">
        <f>IF(F29="Oui",1,0)</f>
        <v>0</v>
      </c>
      <c r="I29"/>
    </row>
    <row r="30" spans="1:9" ht="8.4" customHeight="1" x14ac:dyDescent="0.3">
      <c r="F30" s="97"/>
      <c r="H30" s="97"/>
      <c r="I30"/>
    </row>
    <row r="31" spans="1:9" ht="14.4" customHeight="1" x14ac:dyDescent="0.3">
      <c r="A31" s="3" t="s">
        <v>147</v>
      </c>
      <c r="E31" s="102"/>
      <c r="F31" s="103">
        <f>'1. Demande SMS'!E112</f>
        <v>0</v>
      </c>
      <c r="G31" s="102"/>
      <c r="H31" s="103">
        <f>IF(F31="Oui",1,0)</f>
        <v>0</v>
      </c>
      <c r="I31"/>
    </row>
    <row r="32" spans="1:9" ht="14.4" customHeight="1" x14ac:dyDescent="0.3">
      <c r="A32" s="3" t="s">
        <v>148</v>
      </c>
      <c r="D32" s="102"/>
      <c r="E32" s="102"/>
      <c r="F32" s="97"/>
      <c r="G32" s="102"/>
      <c r="H32" s="97"/>
      <c r="I32"/>
    </row>
    <row r="33" spans="1:10" ht="8.4" customHeight="1" x14ac:dyDescent="0.3">
      <c r="F33" s="97"/>
      <c r="H33" s="97"/>
      <c r="I33"/>
    </row>
    <row r="34" spans="1:10" ht="14.4" customHeight="1" x14ac:dyDescent="0.3">
      <c r="A34" s="3" t="s">
        <v>149</v>
      </c>
      <c r="E34" s="102"/>
      <c r="F34" s="103">
        <f>'1. Demande SMS'!C119</f>
        <v>0</v>
      </c>
      <c r="G34" s="102"/>
      <c r="H34" s="103">
        <f>IF(F34="Oui",1,0)</f>
        <v>0</v>
      </c>
      <c r="I34"/>
    </row>
    <row r="35" spans="1:10" ht="14.4" customHeight="1" x14ac:dyDescent="0.3">
      <c r="B35"/>
      <c r="F35" s="97"/>
      <c r="H35" s="97"/>
      <c r="I35"/>
    </row>
    <row r="36" spans="1:10" ht="14.4" customHeight="1" x14ac:dyDescent="0.35">
      <c r="A36" s="96" t="s">
        <v>150</v>
      </c>
      <c r="C36" s="72"/>
      <c r="D36" s="72"/>
      <c r="E36" s="72"/>
      <c r="F36" s="104"/>
      <c r="G36" s="72"/>
      <c r="H36" s="97"/>
      <c r="I36"/>
    </row>
    <row r="37" spans="1:10" ht="14.4" customHeight="1" x14ac:dyDescent="0.3">
      <c r="A37" s="168" t="s">
        <v>151</v>
      </c>
      <c r="F37" s="103" t="str">
        <f>IF('1. Demande SMS'!G132="Non","Oui","Non")</f>
        <v>Non</v>
      </c>
      <c r="H37" s="103">
        <f>IF(F37="Oui",1,0)</f>
        <v>0</v>
      </c>
      <c r="I37"/>
    </row>
    <row r="38" spans="1:10" ht="8.4" customHeight="1" x14ac:dyDescent="0.3">
      <c r="F38" s="97"/>
      <c r="H38" s="97"/>
      <c r="I38"/>
    </row>
    <row r="39" spans="1:10" ht="14.4" customHeight="1" x14ac:dyDescent="0.3">
      <c r="A39" s="3" t="s">
        <v>152</v>
      </c>
      <c r="C39" s="102"/>
      <c r="D39" s="102"/>
      <c r="E39" s="102"/>
      <c r="F39" s="103">
        <f>'1. Demande SMS'!C142</f>
        <v>0</v>
      </c>
      <c r="G39" s="100"/>
      <c r="H39" s="103">
        <f>IF(F39="Oui",1,0)</f>
        <v>0</v>
      </c>
      <c r="I39"/>
    </row>
    <row r="40" spans="1:10" ht="8.4" customHeight="1" x14ac:dyDescent="0.3">
      <c r="F40" s="97"/>
      <c r="H40" s="97"/>
      <c r="I40"/>
    </row>
    <row r="41" spans="1:10" ht="14.4" customHeight="1" x14ac:dyDescent="0.3">
      <c r="A41" s="3" t="s">
        <v>76</v>
      </c>
      <c r="C41" s="102"/>
      <c r="D41" s="102"/>
      <c r="E41" s="102"/>
      <c r="F41" s="103">
        <f>'1. Demande SMS'!C134</f>
        <v>0</v>
      </c>
      <c r="G41" s="100"/>
      <c r="H41" s="103">
        <f>IF(F41="Oui",1,0)</f>
        <v>0</v>
      </c>
      <c r="I41"/>
    </row>
    <row r="42" spans="1:10" ht="8.4" customHeight="1" x14ac:dyDescent="0.3">
      <c r="F42" s="97"/>
      <c r="H42" s="97"/>
      <c r="I42"/>
    </row>
    <row r="43" spans="1:10" ht="14.4" customHeight="1" x14ac:dyDescent="0.3">
      <c r="A43" s="3" t="s">
        <v>153</v>
      </c>
      <c r="F43" s="222" t="s">
        <v>154</v>
      </c>
      <c r="H43" s="103">
        <f>IF(F43="Oui",1,0)</f>
        <v>1</v>
      </c>
      <c r="I43"/>
    </row>
    <row r="44" spans="1:10" ht="8.4" customHeight="1" x14ac:dyDescent="0.3">
      <c r="F44" s="97"/>
      <c r="H44" s="97"/>
      <c r="I44"/>
    </row>
    <row r="45" spans="1:10" ht="14.4" customHeight="1" x14ac:dyDescent="0.3">
      <c r="A45" s="3" t="s">
        <v>155</v>
      </c>
      <c r="F45" s="222" t="s">
        <v>154</v>
      </c>
      <c r="H45" s="103">
        <f>IF(F45="Oui",1,0)</f>
        <v>1</v>
      </c>
      <c r="I45"/>
    </row>
    <row r="46" spans="1:10" ht="8.4" customHeight="1" x14ac:dyDescent="0.3">
      <c r="F46" s="97"/>
      <c r="H46" s="97"/>
      <c r="I46"/>
    </row>
    <row r="47" spans="1:10" ht="14.4" customHeight="1" x14ac:dyDescent="0.3">
      <c r="A47" s="3" t="s">
        <v>156</v>
      </c>
      <c r="C47" s="102"/>
      <c r="D47" s="102"/>
      <c r="E47" s="102"/>
      <c r="F47" s="103">
        <f>'1. Demande SMS'!E150</f>
        <v>0</v>
      </c>
      <c r="H47" s="103">
        <f>IF(F47="Oui",1,0)</f>
        <v>0</v>
      </c>
      <c r="I47"/>
    </row>
    <row r="48" spans="1:10" ht="14.4" customHeight="1" x14ac:dyDescent="0.3">
      <c r="A48" s="3" t="s">
        <v>157</v>
      </c>
      <c r="C48" s="102"/>
      <c r="D48" s="102"/>
      <c r="E48" s="102"/>
      <c r="F48" s="105"/>
      <c r="G48" s="102"/>
      <c r="H48" s="97"/>
      <c r="I48" s="106"/>
      <c r="J48" s="106"/>
    </row>
    <row r="49" spans="1:14" ht="14.4" customHeight="1" x14ac:dyDescent="0.3">
      <c r="H49" s="97"/>
      <c r="I49"/>
    </row>
    <row r="50" spans="1:14" ht="14.4" customHeight="1" x14ac:dyDescent="0.3">
      <c r="C50" s="72" t="s">
        <v>158</v>
      </c>
      <c r="D50" s="107"/>
      <c r="H50" s="108">
        <f>H10+H12+H14+H16+H18+H20+H22+H25+H27+H29+H31+H34+H37+H39+H41+H43+H45+H47</f>
        <v>2</v>
      </c>
      <c r="I50"/>
    </row>
    <row r="51" spans="1:14" ht="8.4" customHeight="1" x14ac:dyDescent="0.3">
      <c r="H51" s="2"/>
      <c r="I51"/>
    </row>
    <row r="52" spans="1:14" ht="14.4" customHeight="1" x14ac:dyDescent="0.3">
      <c r="C52" s="72" t="s">
        <v>159</v>
      </c>
      <c r="H52" s="109" t="str">
        <f>IF(AND(H50&lt;10),1,"")&amp;IF(AND(H50&gt;=10,H50&lt;17),2,"")&amp;IF(AND(H50&gt;=17,H50&lt;22),3,"")&amp;IF(AND(H50&gt;=22,H50&lt;27),4,"")&amp;IF(AND(H50&gt;=27,H50&lt;32),5,"")</f>
        <v>1</v>
      </c>
      <c r="I52"/>
    </row>
    <row r="53" spans="1:14" ht="28.2" customHeight="1" x14ac:dyDescent="0.35">
      <c r="C53" s="72"/>
      <c r="H53" s="227"/>
      <c r="I53" s="17"/>
    </row>
    <row r="54" spans="1:14" ht="18" customHeight="1" x14ac:dyDescent="0.35">
      <c r="A54" s="264"/>
      <c r="B54" s="264"/>
      <c r="D54" s="214"/>
      <c r="E54" s="214"/>
      <c r="F54" s="214"/>
      <c r="G54" s="214"/>
      <c r="H54" s="214"/>
      <c r="I54" s="228"/>
    </row>
    <row r="55" spans="1:14" ht="14.1" customHeight="1" x14ac:dyDescent="0.3">
      <c r="B55" s="73"/>
      <c r="C55" s="73"/>
      <c r="D55" s="73"/>
      <c r="E55" s="73"/>
      <c r="F55" s="75"/>
      <c r="G55" s="73"/>
      <c r="H55" s="73"/>
      <c r="I55" s="75"/>
    </row>
    <row r="56" spans="1:14" ht="27" customHeight="1" x14ac:dyDescent="0.4">
      <c r="A56" s="327" t="s">
        <v>160</v>
      </c>
      <c r="B56" s="327"/>
      <c r="C56" s="327"/>
      <c r="D56" s="327"/>
      <c r="E56" s="327"/>
      <c r="F56" s="327"/>
      <c r="G56" s="327"/>
      <c r="H56" s="327"/>
      <c r="I56" s="327"/>
    </row>
    <row r="57" spans="1:14" ht="15" thickBot="1" x14ac:dyDescent="0.35">
      <c r="C57" s="72"/>
    </row>
    <row r="58" spans="1:14" s="9" customFormat="1" ht="21" customHeight="1" x14ac:dyDescent="0.3">
      <c r="A58" s="110" t="s">
        <v>161</v>
      </c>
      <c r="B58" s="111" t="s">
        <v>162</v>
      </c>
      <c r="C58" s="347" t="s">
        <v>163</v>
      </c>
      <c r="D58" s="348"/>
      <c r="E58" s="349"/>
    </row>
    <row r="59" spans="1:14" s="9" customFormat="1" ht="21" customHeight="1" x14ac:dyDescent="0.3">
      <c r="A59" s="126" t="s">
        <v>164</v>
      </c>
      <c r="B59" s="127" t="s">
        <v>165</v>
      </c>
      <c r="C59" s="337" t="s">
        <v>166</v>
      </c>
      <c r="D59" s="338"/>
      <c r="E59" s="339"/>
    </row>
    <row r="60" spans="1:14" ht="21.6" customHeight="1" x14ac:dyDescent="0.3">
      <c r="A60" s="113" t="s">
        <v>167</v>
      </c>
      <c r="B60" s="114" t="s">
        <v>167</v>
      </c>
      <c r="C60" s="341" t="s">
        <v>168</v>
      </c>
      <c r="D60" s="342"/>
      <c r="E60" s="343"/>
      <c r="M60" s="3"/>
      <c r="N60" s="2"/>
    </row>
    <row r="61" spans="1:14" x14ac:dyDescent="0.3">
      <c r="A61" s="115" t="s">
        <v>169</v>
      </c>
      <c r="B61" s="116" t="s">
        <v>170</v>
      </c>
      <c r="C61" s="344" t="s">
        <v>171</v>
      </c>
      <c r="D61" s="345"/>
      <c r="E61" s="346"/>
      <c r="M61" s="3"/>
      <c r="N61" s="2"/>
    </row>
    <row r="62" spans="1:14" ht="57.6" x14ac:dyDescent="0.3">
      <c r="A62" s="117" t="s">
        <v>172</v>
      </c>
      <c r="B62" s="118" t="s">
        <v>172</v>
      </c>
      <c r="C62" s="331" t="s">
        <v>173</v>
      </c>
      <c r="D62" s="332"/>
      <c r="E62" s="333"/>
      <c r="M62" s="3"/>
      <c r="N62" s="2"/>
    </row>
    <row r="63" spans="1:14" x14ac:dyDescent="0.3">
      <c r="A63" s="113" t="s">
        <v>167</v>
      </c>
      <c r="B63" s="114" t="s">
        <v>167</v>
      </c>
      <c r="C63" s="334"/>
      <c r="D63" s="335"/>
      <c r="E63" s="336"/>
      <c r="M63" s="3"/>
      <c r="N63" s="2"/>
    </row>
    <row r="64" spans="1:14" ht="43.95" customHeight="1" x14ac:dyDescent="0.3">
      <c r="A64" s="119" t="s">
        <v>167</v>
      </c>
      <c r="B64" s="120" t="s">
        <v>167</v>
      </c>
      <c r="C64" s="328" t="s">
        <v>174</v>
      </c>
      <c r="D64" s="329"/>
      <c r="E64" s="330"/>
      <c r="M64" s="3"/>
      <c r="N64" s="2"/>
    </row>
    <row r="66" spans="1:14" ht="15" thickBot="1" x14ac:dyDescent="0.35"/>
    <row r="67" spans="1:14" s="9" customFormat="1" ht="21" customHeight="1" x14ac:dyDescent="0.3">
      <c r="A67" s="111" t="s">
        <v>175</v>
      </c>
      <c r="B67" s="111" t="s">
        <v>176</v>
      </c>
      <c r="C67" s="357"/>
      <c r="D67" s="357"/>
      <c r="E67" s="357"/>
      <c r="F67" s="358"/>
    </row>
    <row r="68" spans="1:14" s="9" customFormat="1" ht="21" customHeight="1" x14ac:dyDescent="0.3">
      <c r="A68" s="112" t="s">
        <v>177</v>
      </c>
      <c r="B68" s="112" t="s">
        <v>178</v>
      </c>
      <c r="C68" s="340"/>
      <c r="D68" s="340"/>
      <c r="E68" s="340"/>
      <c r="F68" s="121"/>
    </row>
    <row r="69" spans="1:14" ht="21.6" customHeight="1" x14ac:dyDescent="0.3">
      <c r="A69" s="113" t="s">
        <v>168</v>
      </c>
      <c r="B69" s="113" t="s">
        <v>168</v>
      </c>
      <c r="C69" s="351" t="s">
        <v>179</v>
      </c>
      <c r="D69" s="352"/>
      <c r="E69" s="352"/>
      <c r="F69" s="353"/>
      <c r="M69" s="3"/>
      <c r="N69" s="2"/>
    </row>
    <row r="70" spans="1:14" x14ac:dyDescent="0.3">
      <c r="A70" s="115" t="s">
        <v>180</v>
      </c>
      <c r="B70" s="115" t="s">
        <v>181</v>
      </c>
      <c r="C70" s="351"/>
      <c r="D70" s="352"/>
      <c r="E70" s="352"/>
      <c r="F70" s="353"/>
      <c r="M70" s="3"/>
      <c r="N70" s="2"/>
    </row>
    <row r="71" spans="1:14" ht="57.6" x14ac:dyDescent="0.3">
      <c r="A71" s="117" t="s">
        <v>172</v>
      </c>
      <c r="B71" s="117" t="s">
        <v>172</v>
      </c>
      <c r="C71" s="351"/>
      <c r="D71" s="352"/>
      <c r="E71" s="352"/>
      <c r="F71" s="353"/>
      <c r="M71" s="3"/>
      <c r="N71" s="2"/>
    </row>
    <row r="72" spans="1:14" x14ac:dyDescent="0.3">
      <c r="A72" s="113" t="s">
        <v>167</v>
      </c>
      <c r="B72" s="113" t="s">
        <v>167</v>
      </c>
      <c r="C72" s="351"/>
      <c r="D72" s="352"/>
      <c r="E72" s="352"/>
      <c r="F72" s="353"/>
      <c r="M72" s="3"/>
      <c r="N72" s="2"/>
    </row>
    <row r="73" spans="1:14" ht="43.95" customHeight="1" x14ac:dyDescent="0.3">
      <c r="A73" s="122" t="s">
        <v>182</v>
      </c>
      <c r="B73" s="122" t="s">
        <v>183</v>
      </c>
      <c r="C73" s="351"/>
      <c r="D73" s="352"/>
      <c r="E73" s="352"/>
      <c r="F73" s="353"/>
      <c r="M73" s="3"/>
      <c r="N73" s="2"/>
    </row>
    <row r="74" spans="1:14" x14ac:dyDescent="0.3">
      <c r="A74" s="122"/>
      <c r="B74" s="122"/>
      <c r="C74" s="351"/>
      <c r="D74" s="352"/>
      <c r="E74" s="352"/>
      <c r="F74" s="353"/>
      <c r="M74" s="3"/>
      <c r="N74" s="2"/>
    </row>
    <row r="75" spans="1:14" s="6" customFormat="1" ht="22.95" customHeight="1" x14ac:dyDescent="0.3">
      <c r="A75" s="123" t="s">
        <v>184</v>
      </c>
      <c r="B75" s="123" t="s">
        <v>184</v>
      </c>
      <c r="C75" s="354"/>
      <c r="D75" s="355"/>
      <c r="E75" s="355"/>
      <c r="F75" s="356"/>
      <c r="G75" s="9"/>
      <c r="H75" s="9"/>
      <c r="I75" s="19"/>
      <c r="M75" s="9"/>
      <c r="N75" s="19"/>
    </row>
    <row r="77" spans="1:14" x14ac:dyDescent="0.3">
      <c r="A77" s="326" t="s">
        <v>185</v>
      </c>
      <c r="B77" s="326"/>
    </row>
  </sheetData>
  <sheetProtection algorithmName="SHA-512" hashValue="VXovDraA3fKCDsoByeIJziMcogngnw9EfUK7kr7mQY8u6be2wW0A6zHjnDyl92tXDYHAlFSgpDdgYouwvNzTSQ==" saltValue="5BhdLBkMGxoqUduChawdEg==" spinCount="100000" sheet="1" selectLockedCells="1"/>
  <mergeCells count="18">
    <mergeCell ref="A2:B2"/>
    <mergeCell ref="C58:E58"/>
    <mergeCell ref="E7:F7"/>
    <mergeCell ref="C69:F75"/>
    <mergeCell ref="C67:F67"/>
    <mergeCell ref="H7:I7"/>
    <mergeCell ref="A5:I5"/>
    <mergeCell ref="A6:I6"/>
    <mergeCell ref="A77:B77"/>
    <mergeCell ref="A54:B54"/>
    <mergeCell ref="A56:I56"/>
    <mergeCell ref="C64:E64"/>
    <mergeCell ref="C62:E62"/>
    <mergeCell ref="C63:E63"/>
    <mergeCell ref="C59:E59"/>
    <mergeCell ref="C68:E68"/>
    <mergeCell ref="C60:E60"/>
    <mergeCell ref="C61:E61"/>
  </mergeCells>
  <pageMargins left="0.7" right="0.22916666666666666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797" yWindow="843" count="1">
        <x14:dataValidation type="list" allowBlank="1" showInputMessage="1" showErrorMessage="1" prompt="Sélectionner dans la liste" xr:uid="{FFB15E02-86D7-42A5-AACC-52D1850929C4}">
          <x14:formula1>
            <xm:f>Donnees!$D$9:$D$10</xm:f>
          </x14:formula1>
          <xm:sqref>F45 F43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F2B44-AF67-40A5-83AB-B8E278B827B2}">
  <sheetPr>
    <tabColor theme="5" tint="0.59999389629810485"/>
  </sheetPr>
  <dimension ref="A1:I101"/>
  <sheetViews>
    <sheetView showGridLines="0" topLeftCell="A140" zoomScaleNormal="100" zoomScalePageLayoutView="88" workbookViewId="0">
      <selection activeCell="G28" sqref="G28:H28"/>
    </sheetView>
  </sheetViews>
  <sheetFormatPr baseColWidth="10" defaultColWidth="11.44140625" defaultRowHeight="14.4" x14ac:dyDescent="0.3"/>
  <cols>
    <col min="2" max="2" width="19.6640625" customWidth="1"/>
    <col min="3" max="8" width="9.33203125" customWidth="1"/>
    <col min="9" max="9" width="3.6640625" customWidth="1"/>
  </cols>
  <sheetData>
    <row r="1" spans="1:9" ht="28.2" customHeight="1" x14ac:dyDescent="0.35">
      <c r="H1" s="17"/>
    </row>
    <row r="2" spans="1:9" ht="18" customHeight="1" x14ac:dyDescent="0.35">
      <c r="A2" s="268"/>
      <c r="B2" s="268"/>
      <c r="C2" s="7"/>
      <c r="E2" s="212"/>
      <c r="F2" s="212"/>
      <c r="G2" s="212"/>
      <c r="H2" s="228"/>
    </row>
    <row r="3" spans="1:9" x14ac:dyDescent="0.3">
      <c r="A3" s="268"/>
      <c r="B3" s="268"/>
      <c r="C3" s="7"/>
      <c r="D3" s="7"/>
      <c r="E3" s="7"/>
      <c r="F3" s="7"/>
      <c r="G3" s="7"/>
      <c r="H3" s="7"/>
    </row>
    <row r="4" spans="1:9" ht="24.6" x14ac:dyDescent="0.4">
      <c r="A4" s="399" t="s">
        <v>186</v>
      </c>
      <c r="B4" s="399"/>
      <c r="C4" s="399"/>
      <c r="D4" s="399"/>
      <c r="E4" s="399"/>
      <c r="F4" s="399"/>
      <c r="G4" s="399"/>
      <c r="H4" s="8"/>
    </row>
    <row r="5" spans="1:9" x14ac:dyDescent="0.3">
      <c r="A5" s="268"/>
      <c r="B5" s="268"/>
      <c r="C5" s="7"/>
      <c r="D5" s="7"/>
      <c r="E5" s="7"/>
      <c r="F5" s="7"/>
      <c r="G5" s="7"/>
      <c r="H5" s="7"/>
    </row>
    <row r="6" spans="1:9" x14ac:dyDescent="0.3">
      <c r="A6" s="268" t="s">
        <v>187</v>
      </c>
      <c r="B6" s="268"/>
      <c r="C6" s="374" t="str">
        <f>CONCATENATE('Informations Section'!A1," ",'Informations Section'!A2)</f>
        <v>Section de samaritains Tramelan</v>
      </c>
      <c r="D6" s="374"/>
      <c r="E6" s="374"/>
      <c r="F6" s="374"/>
      <c r="G6" s="374"/>
      <c r="H6" s="374"/>
    </row>
    <row r="7" spans="1:9" ht="8.4" customHeight="1" x14ac:dyDescent="0.3">
      <c r="A7" s="268"/>
      <c r="B7" s="268"/>
      <c r="C7" s="7"/>
      <c r="D7" s="7"/>
      <c r="E7" s="7"/>
      <c r="F7" s="7"/>
      <c r="G7" s="7"/>
      <c r="H7" s="7"/>
    </row>
    <row r="8" spans="1:9" x14ac:dyDescent="0.3">
      <c r="A8" s="268" t="s">
        <v>188</v>
      </c>
      <c r="B8" s="268"/>
      <c r="C8" s="368">
        <f>'1. Demande SMS'!B40</f>
        <v>0</v>
      </c>
      <c r="D8" s="368"/>
      <c r="E8" s="368"/>
      <c r="F8" s="368"/>
      <c r="G8" s="368"/>
      <c r="H8" s="368"/>
    </row>
    <row r="9" spans="1:9" ht="8.4" customHeight="1" x14ac:dyDescent="0.3">
      <c r="A9" s="7"/>
      <c r="B9" s="7"/>
      <c r="C9" s="73"/>
      <c r="D9" s="73"/>
      <c r="E9" s="73"/>
      <c r="F9" s="73"/>
      <c r="G9" s="73"/>
      <c r="H9" s="73"/>
    </row>
    <row r="10" spans="1:9" x14ac:dyDescent="0.3">
      <c r="A10" s="7" t="s">
        <v>189</v>
      </c>
      <c r="B10" s="7"/>
      <c r="C10" s="368">
        <f>'1. Demande SMS'!B5</f>
        <v>0</v>
      </c>
      <c r="D10" s="368"/>
      <c r="E10" s="368"/>
      <c r="F10" s="368"/>
      <c r="G10" s="368"/>
      <c r="H10" s="368"/>
      <c r="I10" s="7"/>
    </row>
    <row r="11" spans="1:9" ht="8.4" customHeight="1" x14ac:dyDescent="0.3">
      <c r="A11" s="7"/>
      <c r="B11" s="7"/>
      <c r="C11" s="73"/>
      <c r="D11" s="73"/>
      <c r="E11" s="73"/>
      <c r="F11" s="73"/>
      <c r="G11" s="73"/>
      <c r="H11" s="73"/>
      <c r="I11" s="7"/>
    </row>
    <row r="12" spans="1:9" x14ac:dyDescent="0.3">
      <c r="A12" s="7" t="s">
        <v>190</v>
      </c>
      <c r="B12" s="7"/>
      <c r="C12" s="368">
        <f>'1. Demande SMS'!B7</f>
        <v>0</v>
      </c>
      <c r="D12" s="368"/>
      <c r="E12" s="368"/>
      <c r="F12" s="368"/>
      <c r="G12" s="368"/>
      <c r="H12" s="368"/>
      <c r="I12" s="7"/>
    </row>
    <row r="13" spans="1:9" ht="9.75" customHeight="1" x14ac:dyDescent="0.3">
      <c r="A13" s="268"/>
      <c r="B13" s="268"/>
      <c r="C13" s="7"/>
      <c r="D13" s="7"/>
      <c r="E13" s="7"/>
      <c r="F13" s="7"/>
      <c r="G13" s="7"/>
      <c r="H13" s="7"/>
    </row>
    <row r="14" spans="1:9" ht="19.2" customHeight="1" x14ac:dyDescent="0.3">
      <c r="A14" s="400" t="s">
        <v>191</v>
      </c>
      <c r="B14" s="400"/>
      <c r="C14" s="7"/>
      <c r="D14" s="7"/>
      <c r="E14" s="7"/>
      <c r="F14" s="7"/>
      <c r="G14" s="7"/>
      <c r="H14" s="7"/>
    </row>
    <row r="15" spans="1:9" x14ac:dyDescent="0.3">
      <c r="A15" s="268" t="s">
        <v>3</v>
      </c>
      <c r="B15" s="268"/>
      <c r="C15" s="368">
        <f>'1. Demande SMS'!B42</f>
        <v>0</v>
      </c>
      <c r="D15" s="368"/>
      <c r="E15" s="7"/>
      <c r="F15" s="368">
        <f>'1. Demande SMS'!F42</f>
        <v>0</v>
      </c>
      <c r="G15" s="368"/>
      <c r="H15" s="368"/>
    </row>
    <row r="16" spans="1:9" ht="8.25" customHeight="1" x14ac:dyDescent="0.3">
      <c r="A16" s="268"/>
      <c r="B16" s="268"/>
      <c r="C16" s="7"/>
      <c r="D16" s="7"/>
      <c r="E16" s="7"/>
      <c r="F16" s="7"/>
      <c r="G16" s="7"/>
      <c r="H16" s="7"/>
    </row>
    <row r="17" spans="1:8" x14ac:dyDescent="0.3">
      <c r="A17" s="268" t="s">
        <v>8</v>
      </c>
      <c r="B17" s="268"/>
      <c r="C17" s="368">
        <f>'1. Demande SMS'!B44</f>
        <v>0</v>
      </c>
      <c r="D17" s="368"/>
      <c r="E17" s="368"/>
      <c r="F17" s="368"/>
      <c r="G17" s="368"/>
      <c r="H17" s="368"/>
    </row>
    <row r="18" spans="1:8" ht="8.25" customHeight="1" x14ac:dyDescent="0.3">
      <c r="A18" s="268"/>
      <c r="B18" s="268"/>
      <c r="C18" s="73"/>
      <c r="D18" s="73"/>
      <c r="E18" s="73"/>
      <c r="F18" s="73"/>
      <c r="G18" s="73"/>
      <c r="H18" s="7"/>
    </row>
    <row r="19" spans="1:8" x14ac:dyDescent="0.3">
      <c r="A19" s="268" t="s">
        <v>10</v>
      </c>
      <c r="B19" s="268"/>
      <c r="C19" s="128">
        <f>'1. Demande SMS'!B46</f>
        <v>0</v>
      </c>
      <c r="D19" s="73"/>
      <c r="E19" s="368">
        <f>'1. Demande SMS'!D46</f>
        <v>0</v>
      </c>
      <c r="F19" s="368"/>
      <c r="G19" s="368"/>
      <c r="H19" s="7"/>
    </row>
    <row r="20" spans="1:8" ht="8.25" customHeight="1" x14ac:dyDescent="0.3">
      <c r="A20" s="268"/>
      <c r="B20" s="268"/>
      <c r="C20" s="73"/>
      <c r="D20" s="73"/>
      <c r="E20" s="73"/>
      <c r="F20" s="73"/>
      <c r="G20" s="73"/>
      <c r="H20" s="7"/>
    </row>
    <row r="21" spans="1:8" x14ac:dyDescent="0.3">
      <c r="A21" s="268" t="s">
        <v>11</v>
      </c>
      <c r="B21" s="268"/>
      <c r="C21" s="411">
        <f>'1. Demande SMS'!B48</f>
        <v>0</v>
      </c>
      <c r="D21" s="411"/>
      <c r="E21" s="411"/>
      <c r="F21" s="411"/>
      <c r="G21" s="411"/>
      <c r="H21" s="7"/>
    </row>
    <row r="22" spans="1:8" ht="8.25" customHeight="1" x14ac:dyDescent="0.3">
      <c r="A22" s="268"/>
      <c r="B22" s="268"/>
      <c r="C22" s="73"/>
      <c r="D22" s="73"/>
      <c r="E22" s="73"/>
      <c r="F22" s="73"/>
      <c r="G22" s="73"/>
      <c r="H22" s="7"/>
    </row>
    <row r="23" spans="1:8" x14ac:dyDescent="0.3">
      <c r="A23" s="268" t="s">
        <v>38</v>
      </c>
      <c r="B23" s="268"/>
      <c r="C23" s="368">
        <f>'1. Demande SMS'!B50</f>
        <v>0</v>
      </c>
      <c r="D23" s="368"/>
      <c r="E23" s="368"/>
      <c r="F23" s="368"/>
      <c r="G23" s="368"/>
      <c r="H23" s="7"/>
    </row>
    <row r="24" spans="1:8" ht="17.25" customHeight="1" x14ac:dyDescent="0.3">
      <c r="A24" s="7"/>
      <c r="B24" s="7"/>
      <c r="C24" s="7"/>
      <c r="D24" s="7"/>
      <c r="E24" s="7"/>
      <c r="F24" s="7"/>
      <c r="G24" s="7"/>
    </row>
    <row r="25" spans="1:8" ht="14.4" customHeight="1" x14ac:dyDescent="0.3">
      <c r="A25" s="410" t="s">
        <v>192</v>
      </c>
      <c r="B25" s="410"/>
      <c r="C25" s="359" t="str">
        <f>CONCATENATE('Analyse Risques'!C52," : ",'Analyse Risques'!H52)</f>
        <v>Niveau de risque Samaritains Suisse : 1</v>
      </c>
      <c r="D25" s="360"/>
      <c r="E25" s="360"/>
      <c r="F25" s="361"/>
    </row>
    <row r="26" spans="1:8" ht="8.4" customHeight="1" thickBot="1" x14ac:dyDescent="0.35">
      <c r="A26" s="7"/>
      <c r="B26" s="7"/>
      <c r="C26" s="7"/>
      <c r="D26" s="7"/>
      <c r="E26" s="7"/>
      <c r="F26" s="7"/>
      <c r="G26" s="7"/>
      <c r="H26" s="7"/>
    </row>
    <row r="27" spans="1:8" s="9" customFormat="1" ht="37.5" customHeight="1" thickBot="1" x14ac:dyDescent="0.35">
      <c r="A27" s="129" t="s">
        <v>193</v>
      </c>
      <c r="B27" s="130" t="s">
        <v>194</v>
      </c>
      <c r="C27" s="412" t="s">
        <v>195</v>
      </c>
      <c r="D27" s="412"/>
      <c r="E27" s="412"/>
      <c r="F27" s="413"/>
      <c r="G27" s="414" t="s">
        <v>196</v>
      </c>
      <c r="H27" s="415"/>
    </row>
    <row r="28" spans="1:8" x14ac:dyDescent="0.3">
      <c r="A28" s="131" t="str">
        <f>IF('1. Demande SMS'!D14=0,"",'1. Demande SMS'!D14)</f>
        <v/>
      </c>
      <c r="B28" s="132" t="str">
        <f>IF('1. Demande SMS'!D14=0,"",'1. Demande SMS'!F14)</f>
        <v/>
      </c>
      <c r="C28" s="133" t="s">
        <v>197</v>
      </c>
      <c r="D28" s="134" t="str">
        <f>IF('1. Demande SMS'!D16=0,"00:00",'1. Demande SMS'!D16)</f>
        <v>00:00</v>
      </c>
      <c r="E28" s="133" t="s">
        <v>29</v>
      </c>
      <c r="F28" s="134" t="str">
        <f>IF('1. Demande SMS'!G16=0,"00:00",'1. Demande SMS'!G16)</f>
        <v>00:00</v>
      </c>
      <c r="G28" s="416"/>
      <c r="H28" s="417"/>
    </row>
    <row r="29" spans="1:8" x14ac:dyDescent="0.3">
      <c r="A29" s="131" t="str">
        <f>IF('1. Demande SMS'!D18=0,"",'1. Demande SMS'!D18)</f>
        <v/>
      </c>
      <c r="B29" s="132" t="str">
        <f>IF('1. Demande SMS'!D18=0,"",'1. Demande SMS'!F18)</f>
        <v/>
      </c>
      <c r="C29" s="133" t="s">
        <v>197</v>
      </c>
      <c r="D29" s="134" t="str">
        <f>IF('1. Demande SMS'!D20=0,"00:00",'1. Demande SMS'!D20)</f>
        <v>00:00</v>
      </c>
      <c r="E29" s="133" t="s">
        <v>29</v>
      </c>
      <c r="F29" s="134" t="str">
        <f>IF('1. Demande SMS'!G20=0,"00:00",'1. Demande SMS'!G20)</f>
        <v>00:00</v>
      </c>
      <c r="G29" s="408"/>
      <c r="H29" s="409"/>
    </row>
    <row r="30" spans="1:8" x14ac:dyDescent="0.3">
      <c r="A30" s="131" t="str">
        <f>IF('1. Demande SMS'!D22=0,"",'1. Demande SMS'!D22)</f>
        <v/>
      </c>
      <c r="B30" s="132" t="str">
        <f>IF('1. Demande SMS'!D22=0,"",'1. Demande SMS'!F22)</f>
        <v/>
      </c>
      <c r="C30" s="133" t="s">
        <v>197</v>
      </c>
      <c r="D30" s="134" t="str">
        <f>IF('1. Demande SMS'!D24=0,"00:00",'1. Demande SMS'!D24)</f>
        <v>00:00</v>
      </c>
      <c r="E30" s="133" t="s">
        <v>29</v>
      </c>
      <c r="F30" s="134" t="str">
        <f>IF('1. Demande SMS'!G24=0,"00:00",'1. Demande SMS'!G24)</f>
        <v>00:00</v>
      </c>
      <c r="G30" s="408"/>
      <c r="H30" s="409"/>
    </row>
    <row r="31" spans="1:8" x14ac:dyDescent="0.3">
      <c r="A31" s="131" t="str">
        <f>IF('1. Demande SMS'!D26=0,"",'1. Demande SMS'!D26)</f>
        <v/>
      </c>
      <c r="B31" s="132" t="str">
        <f>IF('1. Demande SMS'!D26=0,"",'1. Demande SMS'!F26)</f>
        <v/>
      </c>
      <c r="C31" s="133" t="s">
        <v>197</v>
      </c>
      <c r="D31" s="134" t="str">
        <f>IF('1. Demande SMS'!D28=0,"00:00",'1. Demande SMS'!D28)</f>
        <v>00:00</v>
      </c>
      <c r="E31" s="133" t="s">
        <v>29</v>
      </c>
      <c r="F31" s="134" t="str">
        <f>IF('1. Demande SMS'!G28=0,"00:00",'1. Demande SMS'!G28)</f>
        <v>00:00</v>
      </c>
      <c r="G31" s="408"/>
      <c r="H31" s="409"/>
    </row>
    <row r="32" spans="1:8" x14ac:dyDescent="0.3">
      <c r="A32" s="131" t="str">
        <f>IF('1. Demande SMS'!D30=0,"",'1. Demande SMS'!D30)</f>
        <v/>
      </c>
      <c r="B32" s="132" t="str">
        <f>IF('1. Demande SMS'!D30=0,"",'1. Demande SMS'!F30)</f>
        <v/>
      </c>
      <c r="C32" s="133" t="s">
        <v>197</v>
      </c>
      <c r="D32" s="134" t="str">
        <f>IF('1. Demande SMS'!D32=0,"00:00",'1. Demande SMS'!D32)</f>
        <v>00:00</v>
      </c>
      <c r="E32" s="133" t="s">
        <v>29</v>
      </c>
      <c r="F32" s="134" t="str">
        <f>IF('1. Demande SMS'!G32=0,"00:00",'1. Demande SMS'!G32)</f>
        <v>00:00</v>
      </c>
      <c r="G32" s="408"/>
      <c r="H32" s="409"/>
    </row>
    <row r="33" spans="1:8" x14ac:dyDescent="0.3">
      <c r="A33" s="131" t="str">
        <f>IF('1. Demande SMS'!D34=0,"",'1. Demande SMS'!D34)</f>
        <v/>
      </c>
      <c r="B33" s="132" t="str">
        <f>IF('1. Demande SMS'!D34=0,"",'1. Demande SMS'!F34)</f>
        <v/>
      </c>
      <c r="C33" s="133" t="s">
        <v>197</v>
      </c>
      <c r="D33" s="134" t="str">
        <f>IF('1. Demande SMS'!D36=0,"00:00",'1. Demande SMS'!D36)</f>
        <v>00:00</v>
      </c>
      <c r="E33" s="133" t="s">
        <v>29</v>
      </c>
      <c r="F33" s="134" t="str">
        <f>IF('1. Demande SMS'!G36=0,"00:00",'1. Demande SMS'!G36)</f>
        <v>00:00</v>
      </c>
      <c r="G33" s="408"/>
      <c r="H33" s="409"/>
    </row>
    <row r="34" spans="1:8" x14ac:dyDescent="0.3">
      <c r="A34" s="7"/>
      <c r="B34" s="7"/>
      <c r="C34" s="7"/>
      <c r="D34" s="7"/>
      <c r="E34" s="7"/>
      <c r="F34" s="7"/>
      <c r="G34" s="7"/>
      <c r="H34" s="7"/>
    </row>
    <row r="35" spans="1:8" ht="14.4" customHeight="1" x14ac:dyDescent="0.3">
      <c r="A35" s="268" t="s">
        <v>198</v>
      </c>
      <c r="B35" s="268"/>
      <c r="C35" s="135">
        <f>'1. Demande SMS'!E166</f>
        <v>0</v>
      </c>
      <c r="D35" s="362" t="s">
        <v>199</v>
      </c>
      <c r="E35" s="362"/>
      <c r="F35" s="401"/>
      <c r="G35" s="402"/>
      <c r="H35" s="403"/>
    </row>
    <row r="36" spans="1:8" ht="8.25" customHeight="1" x14ac:dyDescent="0.3">
      <c r="A36" s="7"/>
      <c r="B36" s="7"/>
      <c r="C36" s="75"/>
      <c r="D36" s="7"/>
      <c r="E36" s="7"/>
      <c r="F36" s="7"/>
      <c r="G36" s="7"/>
      <c r="H36" s="7"/>
    </row>
    <row r="37" spans="1:8" x14ac:dyDescent="0.3">
      <c r="A37" s="7"/>
      <c r="B37" s="7" t="s">
        <v>200</v>
      </c>
      <c r="C37" s="135">
        <f>'1. Demande SMS'!F185</f>
        <v>0</v>
      </c>
      <c r="D37" s="7" t="s">
        <v>201</v>
      </c>
      <c r="E37" s="135">
        <f>'1. Demande SMS'!F186</f>
        <v>0</v>
      </c>
      <c r="F37" s="7" t="s">
        <v>202</v>
      </c>
      <c r="G37" s="7"/>
      <c r="H37" s="7"/>
    </row>
    <row r="38" spans="1:8" x14ac:dyDescent="0.3">
      <c r="A38" s="7"/>
      <c r="B38" s="7"/>
      <c r="C38" s="135">
        <f>'1. Demande SMS'!F187</f>
        <v>0</v>
      </c>
      <c r="D38" s="7" t="s">
        <v>203</v>
      </c>
      <c r="E38" s="135">
        <f>'1. Demande SMS'!F188</f>
        <v>0</v>
      </c>
      <c r="F38" s="7" t="s">
        <v>204</v>
      </c>
      <c r="G38" s="7"/>
      <c r="H38" s="7"/>
    </row>
    <row r="39" spans="1:8" x14ac:dyDescent="0.3">
      <c r="A39" s="7"/>
      <c r="B39" s="7"/>
      <c r="C39" s="7"/>
      <c r="D39" s="7"/>
      <c r="E39" s="7"/>
      <c r="F39" s="7"/>
      <c r="G39" s="7"/>
      <c r="H39" s="7"/>
    </row>
    <row r="40" spans="1:8" x14ac:dyDescent="0.3">
      <c r="A40" s="7" t="s">
        <v>205</v>
      </c>
      <c r="C40" s="135">
        <f>'1. Demande SMS'!B193</f>
        <v>0</v>
      </c>
      <c r="D40" s="268" t="s">
        <v>206</v>
      </c>
      <c r="E40" s="268"/>
      <c r="F40" s="135">
        <f>'1. Demande SMS'!E193</f>
        <v>0</v>
      </c>
      <c r="G40" s="290" t="s">
        <v>207</v>
      </c>
      <c r="H40" s="290"/>
    </row>
    <row r="41" spans="1:8" ht="8.25" customHeight="1" x14ac:dyDescent="0.3">
      <c r="A41" s="7"/>
      <c r="C41" s="7"/>
      <c r="D41" s="7"/>
      <c r="E41" s="7"/>
      <c r="F41" s="7"/>
      <c r="G41" s="7"/>
      <c r="H41" s="7"/>
    </row>
    <row r="42" spans="1:8" x14ac:dyDescent="0.3">
      <c r="A42" s="7"/>
      <c r="B42" s="7" t="s">
        <v>200</v>
      </c>
      <c r="C42" s="135">
        <f>'1. Demande SMS'!F198</f>
        <v>0</v>
      </c>
      <c r="D42" s="7" t="s">
        <v>201</v>
      </c>
      <c r="E42" s="135">
        <f>'1. Demande SMS'!F199</f>
        <v>0</v>
      </c>
      <c r="F42" s="7" t="s">
        <v>202</v>
      </c>
      <c r="H42" s="7"/>
    </row>
    <row r="43" spans="1:8" x14ac:dyDescent="0.3">
      <c r="A43" s="7"/>
      <c r="B43" s="7"/>
      <c r="C43" s="135">
        <f>'1. Demande SMS'!F200</f>
        <v>0</v>
      </c>
      <c r="D43" s="7" t="s">
        <v>203</v>
      </c>
      <c r="E43" s="135">
        <f>'1. Demande SMS'!F201</f>
        <v>0</v>
      </c>
      <c r="F43" s="7" t="s">
        <v>204</v>
      </c>
      <c r="H43" s="7"/>
    </row>
    <row r="44" spans="1:8" x14ac:dyDescent="0.3">
      <c r="A44" s="7" t="s">
        <v>208</v>
      </c>
      <c r="B44" s="7"/>
      <c r="C44" s="7"/>
      <c r="D44" s="7"/>
      <c r="E44" s="7"/>
      <c r="F44" s="7"/>
      <c r="G44" s="7"/>
      <c r="H44" s="7"/>
    </row>
    <row r="45" spans="1:8" ht="14.4" customHeight="1" x14ac:dyDescent="0.3">
      <c r="A45" s="268" t="s">
        <v>123</v>
      </c>
      <c r="B45" s="268"/>
      <c r="C45" s="268"/>
      <c r="D45" s="268"/>
      <c r="E45" s="135">
        <f>'1. Demande SMS'!D203</f>
        <v>0</v>
      </c>
      <c r="F45" s="7"/>
      <c r="G45" s="7"/>
      <c r="H45" s="7"/>
    </row>
    <row r="46" spans="1:8" ht="8.4" customHeight="1" x14ac:dyDescent="0.3">
      <c r="A46" s="7"/>
      <c r="B46" s="7"/>
      <c r="C46" s="7"/>
      <c r="D46" s="7"/>
      <c r="E46" s="75"/>
      <c r="F46" s="7"/>
      <c r="G46" s="7"/>
      <c r="H46" s="7"/>
    </row>
    <row r="47" spans="1:8" ht="14.4" customHeight="1" x14ac:dyDescent="0.3">
      <c r="A47" s="268" t="s">
        <v>124</v>
      </c>
      <c r="B47" s="268"/>
      <c r="C47" s="7"/>
      <c r="D47" s="7"/>
      <c r="E47" s="135">
        <f>'1. Demande SMS'!D205</f>
        <v>0</v>
      </c>
      <c r="F47" s="7"/>
      <c r="G47" s="7"/>
      <c r="H47" s="7"/>
    </row>
    <row r="48" spans="1:8" ht="8.4" customHeight="1" x14ac:dyDescent="0.3">
      <c r="A48" s="7"/>
      <c r="B48" s="7"/>
      <c r="C48" s="7"/>
      <c r="D48" s="7"/>
      <c r="E48" s="75"/>
      <c r="F48" s="7"/>
      <c r="G48" s="7"/>
      <c r="H48" s="7"/>
    </row>
    <row r="49" spans="1:8" ht="14.4" customHeight="1" x14ac:dyDescent="0.3">
      <c r="A49" s="367" t="s">
        <v>209</v>
      </c>
      <c r="B49" s="367"/>
      <c r="C49" s="367"/>
      <c r="D49" s="367"/>
      <c r="E49" s="135">
        <f>'1. Demande SMS'!D207</f>
        <v>0</v>
      </c>
      <c r="F49" s="362" t="s">
        <v>210</v>
      </c>
      <c r="G49" s="362"/>
      <c r="H49" s="7"/>
    </row>
    <row r="50" spans="1:8" x14ac:dyDescent="0.3">
      <c r="A50" s="367"/>
      <c r="B50" s="367"/>
      <c r="C50" s="367"/>
      <c r="D50" s="367"/>
      <c r="E50" s="7"/>
      <c r="F50" s="7"/>
      <c r="G50" s="7"/>
      <c r="H50" s="7"/>
    </row>
    <row r="51" spans="1:8" x14ac:dyDescent="0.3">
      <c r="A51" s="190"/>
      <c r="B51" s="190"/>
      <c r="C51" s="190"/>
      <c r="D51" s="190"/>
      <c r="E51" s="7"/>
      <c r="F51" s="7"/>
      <c r="G51" s="7"/>
      <c r="H51" s="7"/>
    </row>
    <row r="52" spans="1:8" ht="28.2" customHeight="1" x14ac:dyDescent="0.35">
      <c r="A52" s="190"/>
      <c r="B52" s="190"/>
      <c r="C52" s="190"/>
      <c r="D52" s="190"/>
      <c r="E52" s="7"/>
      <c r="F52" s="7"/>
      <c r="G52" s="7"/>
      <c r="H52" s="205"/>
    </row>
    <row r="53" spans="1:8" ht="18" customHeight="1" x14ac:dyDescent="0.35">
      <c r="A53" s="268"/>
      <c r="B53" s="268"/>
      <c r="C53" s="7"/>
      <c r="E53" s="212"/>
      <c r="F53" s="212"/>
      <c r="G53" s="212"/>
      <c r="H53" s="205"/>
    </row>
    <row r="54" spans="1:8" x14ac:dyDescent="0.3">
      <c r="A54" s="268"/>
      <c r="B54" s="268"/>
      <c r="C54" s="7"/>
      <c r="D54" s="7"/>
      <c r="E54" s="7"/>
      <c r="F54" s="7"/>
      <c r="G54" s="7"/>
      <c r="H54" s="7"/>
    </row>
    <row r="55" spans="1:8" x14ac:dyDescent="0.3">
      <c r="A55" s="124" t="s">
        <v>211</v>
      </c>
      <c r="B55" s="136"/>
      <c r="C55" s="7"/>
    </row>
    <row r="56" spans="1:8" ht="8.25" customHeight="1" x14ac:dyDescent="0.3">
      <c r="A56" s="7"/>
      <c r="B56" s="7"/>
      <c r="C56" s="7"/>
      <c r="D56" s="7"/>
      <c r="E56" s="7"/>
      <c r="F56" s="7"/>
      <c r="G56" s="7"/>
      <c r="H56" s="7"/>
    </row>
    <row r="57" spans="1:8" ht="14.4" customHeight="1" x14ac:dyDescent="0.3">
      <c r="A57" s="268" t="s">
        <v>3</v>
      </c>
      <c r="B57" s="268"/>
      <c r="C57" s="368">
        <f>'1. Demande SMS'!B54</f>
        <v>0</v>
      </c>
      <c r="D57" s="368"/>
      <c r="E57" s="7"/>
      <c r="F57" s="368">
        <f>'1. Demande SMS'!F54</f>
        <v>0</v>
      </c>
      <c r="G57" s="368"/>
      <c r="H57" s="7"/>
    </row>
    <row r="58" spans="1:8" ht="8.25" customHeight="1" x14ac:dyDescent="0.3">
      <c r="A58" s="7"/>
      <c r="B58" s="7"/>
      <c r="C58" s="7"/>
      <c r="D58" s="7"/>
      <c r="E58" s="7"/>
      <c r="F58" s="7"/>
      <c r="G58" s="7"/>
      <c r="H58" s="7"/>
    </row>
    <row r="59" spans="1:8" ht="14.4" customHeight="1" x14ac:dyDescent="0.3">
      <c r="A59" s="7" t="s">
        <v>38</v>
      </c>
      <c r="C59" s="376">
        <f>'1. Demande SMS'!B56</f>
        <v>0</v>
      </c>
      <c r="D59" s="376"/>
      <c r="E59" s="7"/>
      <c r="F59" s="7"/>
    </row>
    <row r="60" spans="1:8" ht="14.4" customHeight="1" x14ac:dyDescent="0.3">
      <c r="A60" s="7"/>
      <c r="C60" s="137"/>
      <c r="D60" s="137"/>
      <c r="E60" s="7"/>
      <c r="F60" s="7"/>
    </row>
    <row r="61" spans="1:8" ht="14.4" customHeight="1" x14ac:dyDescent="0.3">
      <c r="A61" s="138" t="s">
        <v>212</v>
      </c>
      <c r="C61" s="370"/>
      <c r="D61" s="370"/>
      <c r="E61" s="370"/>
      <c r="F61" s="370"/>
      <c r="G61" s="370"/>
      <c r="H61" s="370"/>
    </row>
    <row r="62" spans="1:8" x14ac:dyDescent="0.3">
      <c r="A62" s="7"/>
      <c r="B62" s="7"/>
      <c r="C62" s="7"/>
      <c r="D62" s="7"/>
      <c r="E62" s="7"/>
      <c r="F62" s="7"/>
      <c r="G62" s="7"/>
      <c r="H62" s="7"/>
    </row>
    <row r="63" spans="1:8" ht="14.4" customHeight="1" x14ac:dyDescent="0.3">
      <c r="A63" s="369" t="s">
        <v>213</v>
      </c>
      <c r="B63" s="369"/>
      <c r="C63" s="369"/>
      <c r="D63" s="7"/>
      <c r="E63" s="7"/>
      <c r="F63" s="7"/>
      <c r="G63" s="7"/>
      <c r="H63" s="7"/>
    </row>
    <row r="64" spans="1:8" ht="8.4" customHeight="1" x14ac:dyDescent="0.3">
      <c r="A64" s="124"/>
      <c r="B64" s="124"/>
      <c r="C64" s="7"/>
      <c r="D64" s="7"/>
      <c r="E64" s="7"/>
      <c r="F64" s="7"/>
      <c r="G64" s="7"/>
      <c r="H64" s="7"/>
    </row>
    <row r="65" spans="1:8" s="6" customFormat="1" ht="16.95" customHeight="1" x14ac:dyDescent="0.3">
      <c r="A65" s="379" t="s">
        <v>214</v>
      </c>
      <c r="B65" s="379"/>
      <c r="C65" s="379"/>
      <c r="D65" s="157" t="s">
        <v>215</v>
      </c>
      <c r="E65" s="157"/>
      <c r="F65" s="158"/>
      <c r="G65" s="363" t="s">
        <v>216</v>
      </c>
      <c r="H65" s="363"/>
    </row>
    <row r="66" spans="1:8" ht="16.95" customHeight="1" x14ac:dyDescent="0.3">
      <c r="A66" s="377" t="s">
        <v>217</v>
      </c>
      <c r="B66" s="377"/>
      <c r="C66" s="160">
        <f>Donnees!J42</f>
        <v>0</v>
      </c>
      <c r="D66" s="364" t="s">
        <v>218</v>
      </c>
      <c r="E66" s="365"/>
      <c r="F66" s="162">
        <v>15</v>
      </c>
      <c r="G66" s="371">
        <f>C66*F66</f>
        <v>0</v>
      </c>
      <c r="H66" s="372"/>
    </row>
    <row r="67" spans="1:8" ht="16.95" customHeight="1" x14ac:dyDescent="0.3">
      <c r="A67" s="378" t="s">
        <v>219</v>
      </c>
      <c r="B67" s="378"/>
      <c r="C67" s="161">
        <f>Donnees!J43</f>
        <v>0</v>
      </c>
      <c r="D67" s="373" t="s">
        <v>220</v>
      </c>
      <c r="E67" s="374"/>
      <c r="F67" s="163">
        <v>22</v>
      </c>
      <c r="G67" s="375">
        <f>C67*F67</f>
        <v>0</v>
      </c>
      <c r="H67" s="366"/>
    </row>
    <row r="68" spans="1:8" ht="8.4" customHeight="1" x14ac:dyDescent="0.3">
      <c r="A68" s="7"/>
      <c r="B68" s="7"/>
      <c r="C68" s="7"/>
      <c r="D68" s="139"/>
      <c r="E68" s="7"/>
      <c r="F68" s="7"/>
      <c r="G68" s="7"/>
      <c r="H68" s="140"/>
    </row>
    <row r="69" spans="1:8" s="6" customFormat="1" ht="16.95" customHeight="1" x14ac:dyDescent="0.3">
      <c r="A69" s="428" t="s">
        <v>221</v>
      </c>
      <c r="B69" s="429"/>
      <c r="C69" s="159" t="s">
        <v>222</v>
      </c>
      <c r="D69" s="396" t="s">
        <v>223</v>
      </c>
      <c r="E69" s="397"/>
      <c r="F69" s="398"/>
      <c r="G69" s="423" t="s">
        <v>216</v>
      </c>
      <c r="H69" s="424"/>
    </row>
    <row r="70" spans="1:8" ht="16.95" customHeight="1" x14ac:dyDescent="0.3">
      <c r="A70" s="155" t="s">
        <v>224</v>
      </c>
      <c r="B70" s="155"/>
      <c r="C70" s="170"/>
      <c r="D70" s="425" t="s">
        <v>225</v>
      </c>
      <c r="E70" s="425"/>
      <c r="F70" s="156">
        <v>50</v>
      </c>
      <c r="G70" s="426">
        <f>C70*F70</f>
        <v>0</v>
      </c>
      <c r="H70" s="426"/>
    </row>
    <row r="71" spans="1:8" ht="16.95" customHeight="1" x14ac:dyDescent="0.3">
      <c r="A71" s="153" t="s">
        <v>226</v>
      </c>
      <c r="B71" s="153"/>
      <c r="C71" s="171"/>
      <c r="D71" s="374" t="s">
        <v>227</v>
      </c>
      <c r="E71" s="374"/>
      <c r="F71" s="154">
        <v>50</v>
      </c>
      <c r="G71" s="366">
        <f t="shared" ref="G71:G74" si="0">C71*F71</f>
        <v>0</v>
      </c>
      <c r="H71" s="366"/>
    </row>
    <row r="72" spans="1:8" ht="16.95" customHeight="1" x14ac:dyDescent="0.3">
      <c r="A72" s="430" t="s">
        <v>228</v>
      </c>
      <c r="B72" s="153" t="s">
        <v>229</v>
      </c>
      <c r="C72" s="171"/>
      <c r="D72" s="431" t="s">
        <v>230</v>
      </c>
      <c r="E72" s="431"/>
      <c r="F72" s="154">
        <v>100</v>
      </c>
      <c r="G72" s="366">
        <f t="shared" si="0"/>
        <v>0</v>
      </c>
      <c r="H72" s="366"/>
    </row>
    <row r="73" spans="1:8" ht="16.95" customHeight="1" x14ac:dyDescent="0.3">
      <c r="A73" s="368"/>
      <c r="B73" s="153" t="s">
        <v>231</v>
      </c>
      <c r="C73" s="171"/>
      <c r="D73" s="374" t="s">
        <v>232</v>
      </c>
      <c r="E73" s="374"/>
      <c r="F73" s="154">
        <v>20</v>
      </c>
      <c r="G73" s="366">
        <f t="shared" si="0"/>
        <v>0</v>
      </c>
      <c r="H73" s="366"/>
    </row>
    <row r="74" spans="1:8" ht="16.95" customHeight="1" x14ac:dyDescent="0.3">
      <c r="A74" s="153" t="s">
        <v>233</v>
      </c>
      <c r="B74" s="153"/>
      <c r="C74" s="171"/>
      <c r="D74" s="374" t="s">
        <v>234</v>
      </c>
      <c r="E74" s="374"/>
      <c r="F74" s="194">
        <v>50</v>
      </c>
      <c r="G74" s="366">
        <f t="shared" si="0"/>
        <v>0</v>
      </c>
      <c r="H74" s="366"/>
    </row>
    <row r="75" spans="1:8" ht="8.4" customHeight="1" x14ac:dyDescent="0.3">
      <c r="A75" s="7"/>
      <c r="B75" s="7"/>
      <c r="C75" s="7"/>
      <c r="D75" s="7"/>
      <c r="E75" s="7"/>
      <c r="F75" s="7"/>
      <c r="G75" s="7"/>
      <c r="H75" s="141"/>
    </row>
    <row r="76" spans="1:8" ht="14.4" customHeight="1" x14ac:dyDescent="0.3">
      <c r="A76" s="393" t="s">
        <v>235</v>
      </c>
      <c r="B76" s="394"/>
      <c r="C76" s="394"/>
      <c r="D76" s="394"/>
      <c r="E76" s="394"/>
      <c r="F76" s="394"/>
      <c r="G76" s="395"/>
      <c r="H76" s="395"/>
    </row>
    <row r="77" spans="1:8" ht="8.4" customHeight="1" x14ac:dyDescent="0.3">
      <c r="A77" s="12"/>
      <c r="B77" s="12"/>
      <c r="C77" s="12"/>
      <c r="D77" s="12"/>
      <c r="E77" s="12"/>
      <c r="F77" s="12"/>
      <c r="G77" s="12"/>
      <c r="H77" s="140"/>
    </row>
    <row r="78" spans="1:8" ht="14.4" customHeight="1" x14ac:dyDescent="0.3">
      <c r="A78" s="391"/>
      <c r="B78" s="392"/>
      <c r="C78" s="392"/>
      <c r="D78" s="392"/>
      <c r="E78" s="392"/>
      <c r="F78" s="152"/>
      <c r="G78" s="388"/>
      <c r="H78" s="388"/>
    </row>
    <row r="79" spans="1:8" ht="8.4" customHeight="1" thickBot="1" x14ac:dyDescent="0.35">
      <c r="A79" s="7"/>
      <c r="B79" s="7"/>
      <c r="C79" s="7"/>
      <c r="D79" s="7"/>
      <c r="E79" s="7"/>
      <c r="F79" s="7"/>
      <c r="G79" s="7"/>
      <c r="H79" s="142"/>
    </row>
    <row r="80" spans="1:8" ht="14.4" customHeight="1" thickBot="1" x14ac:dyDescent="0.35">
      <c r="A80" s="7"/>
      <c r="B80" s="7"/>
      <c r="C80" s="7"/>
      <c r="D80" s="7"/>
      <c r="E80" s="7"/>
      <c r="F80" s="143" t="s">
        <v>236</v>
      </c>
      <c r="G80" s="383">
        <f>G66+G67+G70+G71+G72+G73+G74+G76-G78</f>
        <v>0</v>
      </c>
      <c r="H80" s="384"/>
    </row>
    <row r="81" spans="1:8" ht="8.4" customHeight="1" x14ac:dyDescent="0.3">
      <c r="A81" s="7"/>
      <c r="B81" s="7"/>
      <c r="C81" s="7"/>
      <c r="D81" s="7"/>
      <c r="E81" s="7"/>
      <c r="F81" s="7"/>
      <c r="G81" s="7"/>
      <c r="H81" s="7"/>
    </row>
    <row r="82" spans="1:8" ht="20.25" customHeight="1" x14ac:dyDescent="0.3">
      <c r="A82" s="380" t="s">
        <v>237</v>
      </c>
      <c r="B82" s="380"/>
      <c r="C82" s="380"/>
      <c r="D82" s="380"/>
      <c r="E82" s="380"/>
      <c r="F82" s="380"/>
      <c r="G82" s="380"/>
      <c r="H82" s="380"/>
    </row>
    <row r="83" spans="1:8" ht="22.95" customHeight="1" x14ac:dyDescent="0.3">
      <c r="A83" s="380"/>
      <c r="B83" s="380"/>
      <c r="C83" s="380"/>
      <c r="D83" s="380"/>
      <c r="E83" s="380"/>
      <c r="F83" s="380"/>
      <c r="G83" s="380"/>
      <c r="H83" s="380"/>
    </row>
    <row r="84" spans="1:8" ht="33" customHeight="1" x14ac:dyDescent="0.3">
      <c r="A84" s="380" t="s">
        <v>238</v>
      </c>
      <c r="B84" s="380"/>
      <c r="C84" s="380"/>
      <c r="D84" s="380"/>
      <c r="E84" s="380"/>
      <c r="F84" s="380"/>
      <c r="G84" s="380"/>
      <c r="H84" s="380"/>
    </row>
    <row r="85" spans="1:8" ht="7.5" customHeight="1" x14ac:dyDescent="0.3">
      <c r="A85" s="290"/>
      <c r="B85" s="290"/>
      <c r="C85" s="290"/>
      <c r="D85" s="290"/>
      <c r="E85" s="290"/>
      <c r="F85" s="290"/>
      <c r="G85" s="290"/>
      <c r="H85" s="290"/>
    </row>
    <row r="86" spans="1:8" ht="27.6" customHeight="1" x14ac:dyDescent="0.3">
      <c r="A86" s="381" t="s">
        <v>239</v>
      </c>
      <c r="B86" s="382"/>
      <c r="C86" s="382"/>
      <c r="D86" s="382"/>
      <c r="E86" s="382"/>
      <c r="F86" s="382"/>
      <c r="G86" s="382"/>
      <c r="H86" s="382"/>
    </row>
    <row r="87" spans="1:8" x14ac:dyDescent="0.3">
      <c r="A87" s="7"/>
      <c r="B87" s="7"/>
      <c r="C87" s="7"/>
      <c r="D87" s="7"/>
      <c r="E87" s="7"/>
      <c r="F87" s="7"/>
      <c r="G87" s="7"/>
      <c r="H87" s="7"/>
    </row>
    <row r="88" spans="1:8" ht="14.4" customHeight="1" x14ac:dyDescent="0.3">
      <c r="A88" s="418">
        <f>'1. Demande SMS'!B40</f>
        <v>0</v>
      </c>
      <c r="B88" s="419"/>
      <c r="C88" s="420"/>
      <c r="D88" s="144"/>
      <c r="E88" s="427" t="str">
        <f>CONCATENATE('Informations Section'!A1," ",'Informations Section'!A2)</f>
        <v>Section de samaritains Tramelan</v>
      </c>
      <c r="F88" s="419"/>
      <c r="G88" s="419"/>
      <c r="H88" s="420"/>
    </row>
    <row r="89" spans="1:8" x14ac:dyDescent="0.3">
      <c r="A89" s="389" t="str">
        <f>CONCATENATE('1. Demande SMS'!B42," ",'1. Demande SMS'!F42)</f>
        <v xml:space="preserve"> </v>
      </c>
      <c r="B89" s="268"/>
      <c r="C89" s="390"/>
      <c r="D89" s="144"/>
      <c r="E89" s="404" t="str">
        <f>CONCATENATE('Informations Section'!B6," ",'Informations Section'!F6)</f>
        <v>Samantha Phan</v>
      </c>
      <c r="F89" s="405"/>
      <c r="G89" s="405"/>
      <c r="H89" s="406"/>
    </row>
    <row r="90" spans="1:8" x14ac:dyDescent="0.3">
      <c r="A90" s="385" t="s">
        <v>240</v>
      </c>
      <c r="B90" s="386"/>
      <c r="C90" s="387"/>
      <c r="D90" s="7"/>
      <c r="E90" s="438" t="s">
        <v>7</v>
      </c>
      <c r="F90" s="439"/>
      <c r="G90" s="439"/>
      <c r="H90" s="440"/>
    </row>
    <row r="91" spans="1:8" x14ac:dyDescent="0.3">
      <c r="A91" s="435"/>
      <c r="B91" s="435"/>
      <c r="C91" s="435"/>
      <c r="D91" s="435"/>
      <c r="E91" s="436"/>
      <c r="F91" s="436"/>
      <c r="G91" s="436"/>
      <c r="H91" s="436"/>
    </row>
    <row r="92" spans="1:8" x14ac:dyDescent="0.3">
      <c r="A92" s="290" t="s">
        <v>241</v>
      </c>
      <c r="B92" s="290"/>
      <c r="C92" s="290"/>
      <c r="E92" s="437" t="s">
        <v>241</v>
      </c>
      <c r="F92" s="437"/>
      <c r="G92" s="437"/>
      <c r="H92" s="437"/>
    </row>
    <row r="93" spans="1:8" x14ac:dyDescent="0.3">
      <c r="A93" s="73"/>
      <c r="B93" s="73"/>
      <c r="C93" s="73"/>
      <c r="E93" s="73"/>
      <c r="F93" s="73"/>
      <c r="G93" s="73"/>
      <c r="H93" s="73"/>
    </row>
    <row r="94" spans="1:8" ht="11.25" customHeight="1" x14ac:dyDescent="0.3"/>
    <row r="95" spans="1:8" ht="14.4" customHeight="1" x14ac:dyDescent="0.3">
      <c r="A95" s="290" t="s">
        <v>242</v>
      </c>
      <c r="B95" s="290"/>
      <c r="C95" s="290"/>
      <c r="D95" s="7"/>
      <c r="E95" s="290" t="s">
        <v>242</v>
      </c>
      <c r="F95" s="290"/>
      <c r="G95" s="290"/>
      <c r="H95" s="290"/>
    </row>
    <row r="96" spans="1:8" x14ac:dyDescent="0.3">
      <c r="A96" s="7"/>
      <c r="B96" s="7"/>
      <c r="C96" s="7"/>
      <c r="D96" s="7"/>
      <c r="E96" s="7"/>
      <c r="F96" s="7"/>
      <c r="G96" s="7"/>
      <c r="H96" s="7"/>
    </row>
    <row r="97" spans="1:8" ht="18.75" customHeight="1" x14ac:dyDescent="0.3">
      <c r="A97" s="264" t="s">
        <v>243</v>
      </c>
      <c r="B97" s="264"/>
      <c r="C97" s="264"/>
      <c r="D97" s="264"/>
      <c r="E97" s="264"/>
      <c r="F97" s="264"/>
      <c r="G97" s="264"/>
      <c r="H97" s="7"/>
    </row>
    <row r="98" spans="1:8" x14ac:dyDescent="0.3">
      <c r="A98" s="432" t="str">
        <f>'Informations Section'!B14</f>
        <v>vice-presidente@samaritains-tramelan.ch</v>
      </c>
      <c r="B98" s="433"/>
      <c r="C98" s="434"/>
    </row>
    <row r="99" spans="1:8" x14ac:dyDescent="0.3">
      <c r="A99" s="7"/>
      <c r="B99" s="7"/>
      <c r="C99" s="7"/>
      <c r="D99" s="7"/>
      <c r="E99" s="7"/>
      <c r="F99" s="7"/>
      <c r="G99" s="7"/>
      <c r="H99" s="7"/>
    </row>
    <row r="100" spans="1:8" x14ac:dyDescent="0.3">
      <c r="A100" s="145" t="s">
        <v>244</v>
      </c>
      <c r="B100" s="407" t="s">
        <v>245</v>
      </c>
      <c r="C100" s="407"/>
      <c r="D100" s="421" t="s">
        <v>246</v>
      </c>
      <c r="E100" s="421"/>
      <c r="F100" s="421"/>
    </row>
    <row r="101" spans="1:8" x14ac:dyDescent="0.3">
      <c r="A101" s="145"/>
      <c r="B101" s="407" t="s">
        <v>247</v>
      </c>
      <c r="C101" s="407"/>
      <c r="D101" s="422" t="s">
        <v>248</v>
      </c>
      <c r="E101" s="422"/>
      <c r="F101" s="422"/>
    </row>
  </sheetData>
  <sheetProtection algorithmName="SHA-512" hashValue="dg3S1vGvLicT0vobdSrzuanB8q5/ehrHCaTkL06C1jYtHZvf9OfqhYY3ckGqpDhC721MLoKZSXK8xJTeKIIqHw==" saltValue="jAFMdoRLQ4Ryl2+qC6OJ1Q==" spinCount="100000" sheet="1" selectLockedCells="1"/>
  <mergeCells count="104">
    <mergeCell ref="B101:C101"/>
    <mergeCell ref="D100:F100"/>
    <mergeCell ref="D101:F101"/>
    <mergeCell ref="G69:H69"/>
    <mergeCell ref="D70:E70"/>
    <mergeCell ref="G70:H70"/>
    <mergeCell ref="D71:E71"/>
    <mergeCell ref="G71:H71"/>
    <mergeCell ref="E88:H88"/>
    <mergeCell ref="A69:B69"/>
    <mergeCell ref="A72:A73"/>
    <mergeCell ref="D72:E72"/>
    <mergeCell ref="D73:E73"/>
    <mergeCell ref="D74:E74"/>
    <mergeCell ref="A98:C98"/>
    <mergeCell ref="A91:D91"/>
    <mergeCell ref="E91:H91"/>
    <mergeCell ref="E92:H92"/>
    <mergeCell ref="A92:C92"/>
    <mergeCell ref="A95:C95"/>
    <mergeCell ref="E95:H95"/>
    <mergeCell ref="G72:H72"/>
    <mergeCell ref="E90:H90"/>
    <mergeCell ref="A97:G97"/>
    <mergeCell ref="A18:B18"/>
    <mergeCell ref="A19:B19"/>
    <mergeCell ref="E19:G19"/>
    <mergeCell ref="F35:H35"/>
    <mergeCell ref="E89:H89"/>
    <mergeCell ref="B100:C100"/>
    <mergeCell ref="G33:H33"/>
    <mergeCell ref="A22:B22"/>
    <mergeCell ref="A23:B23"/>
    <mergeCell ref="C23:G23"/>
    <mergeCell ref="A25:B25"/>
    <mergeCell ref="A20:B20"/>
    <mergeCell ref="A21:B21"/>
    <mergeCell ref="C21:G21"/>
    <mergeCell ref="C27:F27"/>
    <mergeCell ref="G27:H27"/>
    <mergeCell ref="G28:H28"/>
    <mergeCell ref="G29:H29"/>
    <mergeCell ref="G30:H30"/>
    <mergeCell ref="G31:H31"/>
    <mergeCell ref="G32:H32"/>
    <mergeCell ref="G40:H40"/>
    <mergeCell ref="A88:C88"/>
    <mergeCell ref="A82:H83"/>
    <mergeCell ref="A2:B2"/>
    <mergeCell ref="A3:B3"/>
    <mergeCell ref="A4:G4"/>
    <mergeCell ref="A5:B5"/>
    <mergeCell ref="A15:B15"/>
    <mergeCell ref="A16:B16"/>
    <mergeCell ref="A17:B17"/>
    <mergeCell ref="A7:B7"/>
    <mergeCell ref="A8:B8"/>
    <mergeCell ref="C8:H8"/>
    <mergeCell ref="A13:B13"/>
    <mergeCell ref="A14:B14"/>
    <mergeCell ref="A6:B6"/>
    <mergeCell ref="C6:H6"/>
    <mergeCell ref="F15:H15"/>
    <mergeCell ref="C17:H17"/>
    <mergeCell ref="C15:D15"/>
    <mergeCell ref="C10:H10"/>
    <mergeCell ref="C12:H12"/>
    <mergeCell ref="A65:C65"/>
    <mergeCell ref="A84:H84"/>
    <mergeCell ref="A86:H86"/>
    <mergeCell ref="A85:H85"/>
    <mergeCell ref="G80:H80"/>
    <mergeCell ref="A90:C90"/>
    <mergeCell ref="G78:H78"/>
    <mergeCell ref="A89:C89"/>
    <mergeCell ref="A78:E78"/>
    <mergeCell ref="G74:H74"/>
    <mergeCell ref="A76:F76"/>
    <mergeCell ref="G76:H76"/>
    <mergeCell ref="D69:F69"/>
    <mergeCell ref="C25:F25"/>
    <mergeCell ref="D40:E40"/>
    <mergeCell ref="A35:B35"/>
    <mergeCell ref="D35:E35"/>
    <mergeCell ref="G65:H65"/>
    <mergeCell ref="D66:E66"/>
    <mergeCell ref="G73:H73"/>
    <mergeCell ref="A53:B53"/>
    <mergeCell ref="A49:D50"/>
    <mergeCell ref="C57:D57"/>
    <mergeCell ref="F57:G57"/>
    <mergeCell ref="F49:G49"/>
    <mergeCell ref="A63:C63"/>
    <mergeCell ref="C61:H61"/>
    <mergeCell ref="A45:D45"/>
    <mergeCell ref="A47:B47"/>
    <mergeCell ref="G66:H66"/>
    <mergeCell ref="D67:E67"/>
    <mergeCell ref="G67:H67"/>
    <mergeCell ref="A57:B57"/>
    <mergeCell ref="C59:D59"/>
    <mergeCell ref="A54:B54"/>
    <mergeCell ref="A66:B66"/>
    <mergeCell ref="A67:B67"/>
  </mergeCells>
  <conditionalFormatting sqref="F74">
    <cfRule type="expression" dxfId="18" priority="1">
      <formula>$F$74&gt;=10</formula>
    </cfRule>
  </conditionalFormatting>
  <dataValidations xWindow="801" yWindow="815" count="9">
    <dataValidation allowBlank="1" showInputMessage="1" showErrorMessage="1" prompt="Selon informations lignes 169-172 / Onglet Demande SMS" sqref="F35:H35" xr:uid="{3BDB287B-0DE7-4B90-891C-8B3EB6001790}"/>
    <dataValidation allowBlank="1" showInputMessage="1" showErrorMessage="1" prompt="Rabais ? _x000a_Si oui, préciser motif" sqref="A78:E78" xr:uid="{7FC03DFF-77C8-4A6E-A86B-F811B142FE90}"/>
    <dataValidation allowBlank="1" showInputMessage="1" showErrorMessage="1" prompt="Particularités ?" sqref="C61:H61" xr:uid="{CC4EDB4D-C487-48E1-BD01-00EE85254A7E}"/>
    <dataValidation allowBlank="1" showInputMessage="1" showErrorMessage="1" prompt="Si rabais accordé, indiquer %" sqref="F78" xr:uid="{8F874C6B-1CCE-433F-930B-622456EA6491}"/>
    <dataValidation allowBlank="1" showInputMessage="1" showErrorMessage="1" prompt="Si rabais accordé, indiquer montant en Fr." sqref="G78:H78" xr:uid="{C94B7749-D6F1-40C4-A536-D0E951F0EFC0}"/>
    <dataValidation type="whole" operator="greaterThan" allowBlank="1" showInputMessage="1" showErrorMessage="1" prompt="Indiquer nombre (chiffre entier)" sqref="C70:C74" xr:uid="{345FA5C2-489B-456B-B65C-48F110E6F8D9}">
      <formula1>0</formula1>
    </dataValidation>
    <dataValidation allowBlank="1" showInputMessage="1" showErrorMessage="1" prompt="Annoncer d'éventuels autres frais" sqref="A76:F76" xr:uid="{82B12433-6A0F-47B7-A3C7-4CD612DCED2D}"/>
    <dataValidation allowBlank="1" showInputMessage="1" showErrorMessage="1" prompt="Montant en Fr. des autres frais ?" sqref="G76:H76" xr:uid="{D88699AD-2FD1-43B0-BEEC-7306B0978A5F}"/>
    <dataValidation type="whole" operator="greaterThanOrEqual" allowBlank="1" showInputMessage="1" showErrorMessage="1" prompt="Saisir nbre de samaritains/_x000a_heure" sqref="G29:H33 G28:H28" xr:uid="{B35D2373-1066-4A6B-B67F-257A4F258BD2}">
      <formula1>0</formula1>
    </dataValidation>
  </dataValidations>
  <pageMargins left="0.9055118110236221" right="0.39416666666666667" top="0.74803149606299213" bottom="0.59583333333333333" header="0.31496062992125984" footer="0.31496062992125984"/>
  <pageSetup paperSize="9" scale="99" orientation="portrait" r:id="rId1"/>
  <headerFooter alignWithMargins="0">
    <oddFooter>&amp;L&amp;G&amp;C&amp;10Version 2 / 11.2022&amp;RAccord SMS &amp;P/&amp;N</oddFooter>
  </headerFooter>
  <rowBreaks count="1" manualBreakCount="1">
    <brk id="51" max="7" man="1"/>
  </rowBreaks>
  <ignoredErrors>
    <ignoredError sqref="C59 G80" unlockedFormula="1"/>
  </ignoredError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9BD18-B6BC-42BD-9520-942AD24EA704}">
  <dimension ref="A1:M37"/>
  <sheetViews>
    <sheetView zoomScaleNormal="100" workbookViewId="0">
      <selection activeCell="K16" sqref="K16"/>
    </sheetView>
  </sheetViews>
  <sheetFormatPr baseColWidth="10" defaultColWidth="11.109375" defaultRowHeight="14.4" x14ac:dyDescent="0.3"/>
  <cols>
    <col min="2" max="2" width="13.33203125" customWidth="1"/>
    <col min="3" max="3" width="6" bestFit="1" customWidth="1"/>
    <col min="4" max="7" width="9.6640625" customWidth="1"/>
    <col min="8" max="9" width="7.5546875" customWidth="1"/>
    <col min="10" max="10" width="8.88671875" customWidth="1"/>
  </cols>
  <sheetData>
    <row r="1" spans="1:13" ht="28.2" customHeight="1" x14ac:dyDescent="0.35">
      <c r="J1" s="17"/>
    </row>
    <row r="2" spans="1:13" ht="18" customHeight="1" x14ac:dyDescent="0.3">
      <c r="J2" s="224"/>
      <c r="K2" s="1"/>
      <c r="L2" s="1"/>
      <c r="M2" s="1"/>
    </row>
    <row r="3" spans="1:13" ht="21.6" customHeight="1" x14ac:dyDescent="0.3"/>
    <row r="4" spans="1:13" ht="24.6" x14ac:dyDescent="0.4">
      <c r="A4" s="462" t="s">
        <v>249</v>
      </c>
      <c r="B4" s="462"/>
      <c r="C4" s="462"/>
      <c r="D4" s="462"/>
      <c r="E4" s="462"/>
      <c r="F4" s="462"/>
      <c r="G4" s="462"/>
      <c r="H4" s="462"/>
      <c r="I4" s="462"/>
      <c r="J4" s="462"/>
    </row>
    <row r="5" spans="1:13" ht="10.199999999999999" customHeight="1" x14ac:dyDescent="0.4">
      <c r="B5" s="8"/>
      <c r="C5" s="8"/>
      <c r="D5" s="8"/>
      <c r="E5" s="8"/>
    </row>
    <row r="6" spans="1:13" ht="31.2" customHeight="1" x14ac:dyDescent="0.3">
      <c r="A6" s="466" t="s">
        <v>250</v>
      </c>
      <c r="B6" s="466"/>
      <c r="C6" s="467"/>
      <c r="D6" s="463">
        <f>'1. Demande SMS'!B5</f>
        <v>0</v>
      </c>
      <c r="E6" s="464"/>
      <c r="F6" s="464"/>
      <c r="G6" s="464"/>
      <c r="H6" s="464"/>
      <c r="I6" s="464"/>
      <c r="J6" s="465"/>
    </row>
    <row r="7" spans="1:13" ht="31.2" customHeight="1" x14ac:dyDescent="0.3">
      <c r="A7" s="468" t="s">
        <v>251</v>
      </c>
      <c r="B7" s="468"/>
      <c r="C7" s="469"/>
      <c r="D7" s="443">
        <f>'1. Demande SMS'!D12</f>
        <v>0</v>
      </c>
      <c r="E7" s="444"/>
      <c r="F7" s="445"/>
      <c r="G7" s="443">
        <f>'1. Demande SMS'!G12</f>
        <v>0</v>
      </c>
      <c r="H7" s="444"/>
      <c r="I7" s="445"/>
    </row>
    <row r="8" spans="1:13" ht="31.2" customHeight="1" x14ac:dyDescent="0.3">
      <c r="A8" s="468" t="s">
        <v>252</v>
      </c>
      <c r="B8" s="468"/>
      <c r="C8" s="469"/>
      <c r="D8" s="463">
        <f>'1. Demande SMS'!B7</f>
        <v>0</v>
      </c>
      <c r="E8" s="464"/>
      <c r="F8" s="464"/>
      <c r="G8" s="464"/>
      <c r="H8" s="464"/>
      <c r="I8" s="464"/>
      <c r="J8" s="465"/>
    </row>
    <row r="9" spans="1:13" ht="40.200000000000003" customHeight="1" x14ac:dyDescent="0.3">
      <c r="A9" s="470" t="s">
        <v>253</v>
      </c>
      <c r="B9" s="470"/>
      <c r="C9" s="471"/>
      <c r="D9" s="446">
        <f>'1. Demande SMS'!E162</f>
        <v>0</v>
      </c>
      <c r="E9" s="447"/>
      <c r="F9" s="448"/>
      <c r="G9" s="242"/>
      <c r="H9" s="242"/>
      <c r="I9" s="242"/>
    </row>
    <row r="10" spans="1:13" ht="11.4" customHeight="1" thickBot="1" x14ac:dyDescent="0.35">
      <c r="A10" s="229"/>
      <c r="B10" s="229"/>
      <c r="C10" s="229"/>
      <c r="D10" s="230"/>
      <c r="E10" s="230"/>
      <c r="F10" s="230"/>
      <c r="G10" s="231"/>
      <c r="H10" s="231"/>
      <c r="I10" s="231"/>
    </row>
    <row r="11" spans="1:13" s="247" customFormat="1" ht="23.4" customHeight="1" thickBot="1" x14ac:dyDescent="0.35">
      <c r="A11" s="243" t="s">
        <v>254</v>
      </c>
      <c r="B11" s="244" t="s">
        <v>255</v>
      </c>
      <c r="C11" s="245" t="s">
        <v>256</v>
      </c>
      <c r="D11" s="449" t="s">
        <v>257</v>
      </c>
      <c r="E11" s="450"/>
      <c r="F11" s="449" t="s">
        <v>258</v>
      </c>
      <c r="G11" s="450"/>
      <c r="H11" s="449" t="s">
        <v>259</v>
      </c>
      <c r="I11" s="451"/>
      <c r="J11" s="246" t="s">
        <v>260</v>
      </c>
    </row>
    <row r="12" spans="1:13" s="247" customFormat="1" ht="19.95" customHeight="1" x14ac:dyDescent="0.3">
      <c r="A12" s="233"/>
      <c r="B12" s="235"/>
      <c r="C12" s="234"/>
      <c r="D12" s="454"/>
      <c r="E12" s="455"/>
      <c r="F12" s="455"/>
      <c r="G12" s="455"/>
      <c r="H12" s="455"/>
      <c r="I12" s="456"/>
      <c r="J12" s="236"/>
    </row>
    <row r="13" spans="1:13" s="247" customFormat="1" ht="19.95" customHeight="1" x14ac:dyDescent="0.3">
      <c r="A13" s="233"/>
      <c r="B13" s="223"/>
      <c r="C13" s="234"/>
      <c r="D13" s="452"/>
      <c r="E13" s="452"/>
      <c r="F13" s="452"/>
      <c r="G13" s="452"/>
      <c r="H13" s="452"/>
      <c r="I13" s="457"/>
      <c r="J13" s="237"/>
    </row>
    <row r="14" spans="1:13" s="247" customFormat="1" ht="19.95" customHeight="1" x14ac:dyDescent="0.3">
      <c r="A14" s="233"/>
      <c r="B14" s="223"/>
      <c r="C14" s="234"/>
      <c r="D14" s="452"/>
      <c r="E14" s="452"/>
      <c r="F14" s="314"/>
      <c r="G14" s="314"/>
      <c r="H14" s="314"/>
      <c r="I14" s="453"/>
      <c r="J14" s="237"/>
    </row>
    <row r="15" spans="1:13" s="247" customFormat="1" ht="19.95" customHeight="1" x14ac:dyDescent="0.3">
      <c r="A15" s="233"/>
      <c r="B15" s="223"/>
      <c r="C15" s="234"/>
      <c r="D15" s="452"/>
      <c r="E15" s="452"/>
      <c r="F15" s="314"/>
      <c r="G15" s="314"/>
      <c r="H15" s="314"/>
      <c r="I15" s="453"/>
      <c r="J15" s="237"/>
    </row>
    <row r="16" spans="1:13" s="247" customFormat="1" ht="19.95" customHeight="1" x14ac:dyDescent="0.3">
      <c r="A16" s="233"/>
      <c r="B16" s="223"/>
      <c r="C16" s="234"/>
      <c r="D16" s="452"/>
      <c r="E16" s="452"/>
      <c r="F16" s="314"/>
      <c r="G16" s="314"/>
      <c r="H16" s="314"/>
      <c r="I16" s="453"/>
      <c r="J16" s="237"/>
    </row>
    <row r="17" spans="1:10" s="247" customFormat="1" ht="19.95" customHeight="1" x14ac:dyDescent="0.3">
      <c r="A17" s="233"/>
      <c r="B17" s="223"/>
      <c r="C17" s="234"/>
      <c r="D17" s="452"/>
      <c r="E17" s="452"/>
      <c r="F17" s="452"/>
      <c r="G17" s="452"/>
      <c r="H17" s="452"/>
      <c r="I17" s="457"/>
      <c r="J17" s="237"/>
    </row>
    <row r="18" spans="1:10" s="247" customFormat="1" ht="19.95" customHeight="1" x14ac:dyDescent="0.3">
      <c r="A18" s="233"/>
      <c r="B18" s="223"/>
      <c r="C18" s="234"/>
      <c r="D18" s="452"/>
      <c r="E18" s="452"/>
      <c r="F18" s="452"/>
      <c r="G18" s="452"/>
      <c r="H18" s="452"/>
      <c r="I18" s="457"/>
      <c r="J18" s="237"/>
    </row>
    <row r="19" spans="1:10" s="247" customFormat="1" ht="19.95" customHeight="1" x14ac:dyDescent="0.3">
      <c r="A19" s="233"/>
      <c r="B19" s="223"/>
      <c r="C19" s="234"/>
      <c r="D19" s="452"/>
      <c r="E19" s="452"/>
      <c r="F19" s="314"/>
      <c r="G19" s="314"/>
      <c r="H19" s="314"/>
      <c r="I19" s="453"/>
      <c r="J19" s="237"/>
    </row>
    <row r="20" spans="1:10" s="247" customFormat="1" ht="19.95" customHeight="1" x14ac:dyDescent="0.3">
      <c r="A20" s="233"/>
      <c r="B20" s="223"/>
      <c r="C20" s="234"/>
      <c r="D20" s="452"/>
      <c r="E20" s="452"/>
      <c r="F20" s="314"/>
      <c r="G20" s="314"/>
      <c r="H20" s="314"/>
      <c r="I20" s="453"/>
      <c r="J20" s="237"/>
    </row>
    <row r="21" spans="1:10" s="247" customFormat="1" ht="19.95" customHeight="1" x14ac:dyDescent="0.3">
      <c r="A21" s="233"/>
      <c r="B21" s="223"/>
      <c r="C21" s="234"/>
      <c r="D21" s="452"/>
      <c r="E21" s="452"/>
      <c r="F21" s="314"/>
      <c r="G21" s="314"/>
      <c r="H21" s="314"/>
      <c r="I21" s="453"/>
      <c r="J21" s="237"/>
    </row>
    <row r="22" spans="1:10" s="247" customFormat="1" ht="19.95" customHeight="1" x14ac:dyDescent="0.3">
      <c r="A22" s="233"/>
      <c r="B22" s="223"/>
      <c r="C22" s="234"/>
      <c r="D22" s="452"/>
      <c r="E22" s="452"/>
      <c r="F22" s="452"/>
      <c r="G22" s="452"/>
      <c r="H22" s="452"/>
      <c r="I22" s="457"/>
      <c r="J22" s="237"/>
    </row>
    <row r="23" spans="1:10" s="247" customFormat="1" ht="19.95" customHeight="1" x14ac:dyDescent="0.3">
      <c r="A23" s="233"/>
      <c r="B23" s="223"/>
      <c r="C23" s="234"/>
      <c r="D23" s="452"/>
      <c r="E23" s="452"/>
      <c r="F23" s="452"/>
      <c r="G23" s="452"/>
      <c r="H23" s="452"/>
      <c r="I23" s="457"/>
      <c r="J23" s="237"/>
    </row>
    <row r="24" spans="1:10" s="247" customFormat="1" ht="19.95" customHeight="1" x14ac:dyDescent="0.3">
      <c r="A24" s="233"/>
      <c r="B24" s="223"/>
      <c r="C24" s="234"/>
      <c r="D24" s="452"/>
      <c r="E24" s="452"/>
      <c r="F24" s="314"/>
      <c r="G24" s="314"/>
      <c r="H24" s="314"/>
      <c r="I24" s="453"/>
      <c r="J24" s="237"/>
    </row>
    <row r="25" spans="1:10" s="247" customFormat="1" ht="19.95" customHeight="1" x14ac:dyDescent="0.3">
      <c r="A25" s="233"/>
      <c r="B25" s="223"/>
      <c r="C25" s="234"/>
      <c r="D25" s="452"/>
      <c r="E25" s="452"/>
      <c r="F25" s="314"/>
      <c r="G25" s="314"/>
      <c r="H25" s="314"/>
      <c r="I25" s="453"/>
      <c r="J25" s="237"/>
    </row>
    <row r="26" spans="1:10" s="247" customFormat="1" ht="19.95" customHeight="1" x14ac:dyDescent="0.3">
      <c r="A26" s="238"/>
      <c r="B26" s="240"/>
      <c r="C26" s="239"/>
      <c r="D26" s="458"/>
      <c r="E26" s="458"/>
      <c r="F26" s="459"/>
      <c r="G26" s="459"/>
      <c r="H26" s="459"/>
      <c r="I26" s="460"/>
      <c r="J26" s="241"/>
    </row>
    <row r="27" spans="1:10" s="247" customFormat="1" x14ac:dyDescent="0.3"/>
    <row r="28" spans="1:10" s="247" customFormat="1" x14ac:dyDescent="0.3">
      <c r="A28" s="461" t="s">
        <v>261</v>
      </c>
      <c r="B28" s="461"/>
      <c r="C28" s="442"/>
      <c r="D28" s="442"/>
      <c r="E28" s="442"/>
      <c r="F28" s="442"/>
      <c r="G28" s="442"/>
      <c r="H28" s="442"/>
      <c r="I28" s="442"/>
      <c r="J28" s="442"/>
    </row>
    <row r="29" spans="1:10" s="247" customFormat="1" ht="16.2" customHeight="1" x14ac:dyDescent="0.3">
      <c r="A29" s="461" t="s">
        <v>262</v>
      </c>
      <c r="B29" s="461"/>
      <c r="C29" s="442"/>
      <c r="D29" s="442"/>
      <c r="E29" s="442"/>
      <c r="F29" s="442"/>
      <c r="G29" s="442"/>
      <c r="H29" s="442"/>
      <c r="I29" s="442"/>
      <c r="J29" s="442"/>
    </row>
    <row r="30" spans="1:10" s="247" customFormat="1" ht="16.2" customHeight="1" x14ac:dyDescent="0.3">
      <c r="A30" s="441" t="s">
        <v>263</v>
      </c>
      <c r="B30" s="441"/>
      <c r="C30" s="442"/>
      <c r="D30" s="442"/>
      <c r="E30" s="442"/>
      <c r="F30" s="442"/>
      <c r="G30" s="442"/>
      <c r="H30" s="442"/>
      <c r="I30" s="442"/>
      <c r="J30" s="442"/>
    </row>
    <row r="31" spans="1:10" s="247" customFormat="1" ht="16.2" customHeight="1" x14ac:dyDescent="0.3">
      <c r="A31" s="248"/>
      <c r="B31" s="248"/>
      <c r="C31" s="442"/>
      <c r="D31" s="442"/>
      <c r="E31" s="442"/>
      <c r="F31" s="442"/>
      <c r="G31" s="442"/>
      <c r="H31" s="442"/>
      <c r="I31" s="442"/>
      <c r="J31" s="442"/>
    </row>
    <row r="32" spans="1:10" s="247" customFormat="1" ht="15.6" customHeight="1" x14ac:dyDescent="0.3"/>
    <row r="33" spans="1:10" ht="15.6" x14ac:dyDescent="0.3">
      <c r="A33" s="232" t="s">
        <v>264</v>
      </c>
      <c r="B33" s="273" t="s">
        <v>265</v>
      </c>
      <c r="C33" s="273"/>
      <c r="D33" s="273"/>
      <c r="E33" s="273"/>
      <c r="F33" s="273"/>
      <c r="G33" s="273"/>
      <c r="H33" s="273"/>
      <c r="I33" s="273"/>
      <c r="J33" s="273"/>
    </row>
    <row r="34" spans="1:10" x14ac:dyDescent="0.3">
      <c r="B34" s="265" t="s">
        <v>266</v>
      </c>
      <c r="C34" s="265"/>
      <c r="D34" s="265"/>
      <c r="E34" s="265"/>
      <c r="F34" s="265"/>
      <c r="G34" s="265"/>
      <c r="H34" s="265"/>
      <c r="I34" s="265"/>
      <c r="J34" s="265"/>
    </row>
    <row r="35" spans="1:10" x14ac:dyDescent="0.3">
      <c r="B35" s="265" t="s">
        <v>267</v>
      </c>
      <c r="C35" s="265"/>
      <c r="D35" s="265"/>
      <c r="E35" s="265"/>
      <c r="F35" s="265"/>
      <c r="G35" s="265"/>
      <c r="H35" s="265"/>
      <c r="I35" s="265"/>
      <c r="J35" s="265"/>
    </row>
    <row r="36" spans="1:10" x14ac:dyDescent="0.3">
      <c r="B36" s="264" t="s">
        <v>268</v>
      </c>
      <c r="C36" s="264"/>
      <c r="D36" s="264"/>
      <c r="E36" s="264"/>
      <c r="F36" s="264"/>
      <c r="G36" s="264"/>
      <c r="H36" s="264"/>
      <c r="I36" s="264"/>
      <c r="J36" s="264"/>
    </row>
    <row r="37" spans="1:10" x14ac:dyDescent="0.3">
      <c r="B37" s="264" t="s">
        <v>269</v>
      </c>
      <c r="C37" s="264"/>
      <c r="D37" s="264"/>
      <c r="E37" s="264"/>
      <c r="F37" s="264"/>
      <c r="G37" s="264"/>
      <c r="H37" s="264"/>
      <c r="I37" s="264"/>
      <c r="J37" s="264"/>
    </row>
  </sheetData>
  <sheetProtection algorithmName="SHA-512" hashValue="9JlHKxRKeppIHd4X2ALXVchDYHzw5pH5Gz4D9Wype4KHCH3iZWcjKMvmohz8nu/8CchxjzUt3iwpAJ9EO+0lKg==" saltValue="dlNOXw2S6tiJgdztgoAoKg==" spinCount="100000" sheet="1" selectLockedCells="1"/>
  <mergeCells count="70">
    <mergeCell ref="B37:J37"/>
    <mergeCell ref="A29:B29"/>
    <mergeCell ref="A4:J4"/>
    <mergeCell ref="D6:J6"/>
    <mergeCell ref="D8:J8"/>
    <mergeCell ref="B34:J34"/>
    <mergeCell ref="B35:J35"/>
    <mergeCell ref="B36:J36"/>
    <mergeCell ref="B33:J33"/>
    <mergeCell ref="A6:C6"/>
    <mergeCell ref="A7:C7"/>
    <mergeCell ref="A8:C8"/>
    <mergeCell ref="A9:C9"/>
    <mergeCell ref="A28:B28"/>
    <mergeCell ref="D25:E25"/>
    <mergeCell ref="F25:G25"/>
    <mergeCell ref="H25:I25"/>
    <mergeCell ref="D26:E26"/>
    <mergeCell ref="F26:G26"/>
    <mergeCell ref="H26:I26"/>
    <mergeCell ref="D23:E23"/>
    <mergeCell ref="F23:G23"/>
    <mergeCell ref="H23:I23"/>
    <mergeCell ref="D24:E24"/>
    <mergeCell ref="F24:G24"/>
    <mergeCell ref="H24:I24"/>
    <mergeCell ref="D21:E21"/>
    <mergeCell ref="F21:G21"/>
    <mergeCell ref="H21:I21"/>
    <mergeCell ref="D22:E22"/>
    <mergeCell ref="F22:G22"/>
    <mergeCell ref="H22:I22"/>
    <mergeCell ref="D19:E19"/>
    <mergeCell ref="F19:G19"/>
    <mergeCell ref="H19:I19"/>
    <mergeCell ref="D20:E20"/>
    <mergeCell ref="F20:G20"/>
    <mergeCell ref="H20:I20"/>
    <mergeCell ref="D17:E17"/>
    <mergeCell ref="F17:G17"/>
    <mergeCell ref="H17:I17"/>
    <mergeCell ref="D18:E18"/>
    <mergeCell ref="F18:G18"/>
    <mergeCell ref="H18:I18"/>
    <mergeCell ref="D12:E12"/>
    <mergeCell ref="D13:E13"/>
    <mergeCell ref="F12:G12"/>
    <mergeCell ref="F13:G13"/>
    <mergeCell ref="H12:I12"/>
    <mergeCell ref="H13:I13"/>
    <mergeCell ref="D14:E14"/>
    <mergeCell ref="F14:G14"/>
    <mergeCell ref="H14:I14"/>
    <mergeCell ref="D15:E15"/>
    <mergeCell ref="D16:E16"/>
    <mergeCell ref="F16:G16"/>
    <mergeCell ref="H16:I16"/>
    <mergeCell ref="H15:I15"/>
    <mergeCell ref="F15:G15"/>
    <mergeCell ref="D7:F7"/>
    <mergeCell ref="G7:I7"/>
    <mergeCell ref="D9:F9"/>
    <mergeCell ref="D11:E11"/>
    <mergeCell ref="F11:G11"/>
    <mergeCell ref="H11:I11"/>
    <mergeCell ref="A30:B30"/>
    <mergeCell ref="C30:J30"/>
    <mergeCell ref="C28:J28"/>
    <mergeCell ref="C29:J29"/>
    <mergeCell ref="C31:J31"/>
  </mergeCells>
  <dataValidations count="2">
    <dataValidation allowBlank="1" showInputMessage="1" showErrorMessage="1" promptTitle="Si responsable de poste" prompt="Mettre X" sqref="C12:C26" xr:uid="{10BF34F3-98A2-497C-8CA0-3374454D6D80}"/>
    <dataValidation allowBlank="1" showInputMessage="1" showErrorMessage="1" promptTitle="Section :" prompt="BAS_x000a_BLX_x000a_MFC_x000a_MOU_x000a_NMT_x000a_PTY_x000a_STI_x000a_TAV_x000a_TRA" sqref="J12:J26" xr:uid="{CB0E24F2-C5F0-4D49-BA5A-06FC17309B5E}"/>
  </dataValidations>
  <pageMargins left="0.6166666666666667" right="0.22500000000000001" top="0.75" bottom="0.54166666666666663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A5940-8B61-4E5C-9A41-C009B861AFDB}">
  <sheetPr>
    <tabColor theme="9" tint="0.79998168889431442"/>
  </sheetPr>
  <dimension ref="A1:G29"/>
  <sheetViews>
    <sheetView view="pageLayout" zoomScaleNormal="100" workbookViewId="0">
      <selection activeCell="B9" sqref="B9"/>
    </sheetView>
  </sheetViews>
  <sheetFormatPr baseColWidth="10" defaultColWidth="11.44140625" defaultRowHeight="14.4" x14ac:dyDescent="0.3"/>
  <cols>
    <col min="1" max="1" width="25.33203125" customWidth="1"/>
    <col min="2" max="2" width="26.5546875" customWidth="1"/>
    <col min="3" max="3" width="31.5546875" customWidth="1"/>
    <col min="4" max="4" width="3.5546875" customWidth="1"/>
  </cols>
  <sheetData>
    <row r="1" spans="1:7" ht="28.2" customHeight="1" x14ac:dyDescent="0.35">
      <c r="C1" s="17"/>
    </row>
    <row r="2" spans="1:7" ht="18" customHeight="1" x14ac:dyDescent="0.35">
      <c r="C2" s="17"/>
      <c r="D2" s="1"/>
      <c r="E2" s="1"/>
      <c r="F2" s="1"/>
      <c r="G2" s="1"/>
    </row>
    <row r="3" spans="1:7" ht="34.950000000000003" customHeight="1" x14ac:dyDescent="0.3"/>
    <row r="4" spans="1:7" ht="24.6" x14ac:dyDescent="0.4">
      <c r="A4" s="462" t="s">
        <v>270</v>
      </c>
      <c r="B4" s="462"/>
      <c r="C4" s="462"/>
    </row>
    <row r="5" spans="1:7" ht="24.6" x14ac:dyDescent="0.4">
      <c r="A5" s="8"/>
    </row>
    <row r="6" spans="1:7" ht="39" customHeight="1" x14ac:dyDescent="0.3">
      <c r="A6" s="13" t="s">
        <v>250</v>
      </c>
      <c r="B6" s="465">
        <f>'1. Demande SMS'!B5:H5</f>
        <v>0</v>
      </c>
      <c r="C6" s="477"/>
    </row>
    <row r="7" spans="1:7" ht="39" customHeight="1" x14ac:dyDescent="0.3">
      <c r="A7" s="13" t="s">
        <v>251</v>
      </c>
      <c r="B7" s="146">
        <f>'1. Demande SMS'!D12</f>
        <v>0</v>
      </c>
      <c r="C7" s="147">
        <f>'1. Demande SMS'!G12</f>
        <v>0</v>
      </c>
    </row>
    <row r="8" spans="1:7" ht="39" customHeight="1" x14ac:dyDescent="0.3">
      <c r="A8" s="13" t="s">
        <v>271</v>
      </c>
      <c r="B8" s="477">
        <f>'1. Demande SMS'!B7</f>
        <v>0</v>
      </c>
      <c r="C8" s="477"/>
    </row>
    <row r="9" spans="1:7" ht="54" customHeight="1" x14ac:dyDescent="0.3">
      <c r="A9" s="14" t="s">
        <v>272</v>
      </c>
      <c r="B9" s="250">
        <f>'1. Demande SMS'!E162</f>
        <v>0</v>
      </c>
      <c r="C9" s="249"/>
    </row>
    <row r="10" spans="1:7" ht="54" customHeight="1" x14ac:dyDescent="0.3">
      <c r="A10" s="13" t="s">
        <v>273</v>
      </c>
      <c r="B10" s="474"/>
      <c r="C10" s="474"/>
    </row>
    <row r="11" spans="1:7" ht="54" customHeight="1" x14ac:dyDescent="0.3">
      <c r="A11" s="13" t="s">
        <v>274</v>
      </c>
      <c r="B11" s="475"/>
      <c r="C11" s="474"/>
    </row>
    <row r="12" spans="1:7" ht="54" customHeight="1" x14ac:dyDescent="0.3">
      <c r="A12" s="13" t="s">
        <v>275</v>
      </c>
      <c r="B12" s="475"/>
      <c r="C12" s="474"/>
    </row>
    <row r="13" spans="1:7" ht="16.2" customHeight="1" x14ac:dyDescent="0.3">
      <c r="A13" s="476" t="s">
        <v>276</v>
      </c>
      <c r="B13" s="478" t="str">
        <f>CONCATENATE('Informations Section'!B6," ",'Informations Section'!F6)</f>
        <v>Samantha Phan</v>
      </c>
      <c r="C13" s="479"/>
    </row>
    <row r="14" spans="1:7" x14ac:dyDescent="0.3">
      <c r="A14" s="476"/>
      <c r="B14" s="480" t="str">
        <f>'Informations Section'!B8</f>
        <v>Responsable Service médico-sanitaire</v>
      </c>
      <c r="C14" s="481"/>
    </row>
    <row r="15" spans="1:7" x14ac:dyDescent="0.3">
      <c r="A15" s="476"/>
      <c r="B15" s="209" t="str">
        <f>'Informations Section'!B16</f>
        <v>+33  6 87 56 03 66</v>
      </c>
      <c r="C15" s="15"/>
    </row>
    <row r="17" spans="1:3" ht="15.6" x14ac:dyDescent="0.3">
      <c r="A17" s="195" t="s">
        <v>277</v>
      </c>
    </row>
    <row r="18" spans="1:3" ht="9" customHeight="1" x14ac:dyDescent="0.3"/>
    <row r="19" spans="1:3" ht="15.6" customHeight="1" x14ac:dyDescent="0.3">
      <c r="A19" s="16" t="s">
        <v>278</v>
      </c>
      <c r="B19" s="473" t="s">
        <v>279</v>
      </c>
      <c r="C19" s="473"/>
    </row>
    <row r="20" spans="1:3" ht="15.6" customHeight="1" x14ac:dyDescent="0.3">
      <c r="A20" s="16"/>
      <c r="B20" s="251" t="s">
        <v>280</v>
      </c>
      <c r="C20" s="58"/>
    </row>
    <row r="22" spans="1:3" ht="15.6" x14ac:dyDescent="0.3">
      <c r="A22" s="16" t="s">
        <v>281</v>
      </c>
      <c r="B22" t="s">
        <v>282</v>
      </c>
      <c r="C22" t="s">
        <v>283</v>
      </c>
    </row>
    <row r="23" spans="1:3" ht="15.6" x14ac:dyDescent="0.3">
      <c r="A23" s="16"/>
      <c r="B23" s="191" t="s">
        <v>284</v>
      </c>
    </row>
    <row r="25" spans="1:3" ht="15.6" x14ac:dyDescent="0.3">
      <c r="A25" s="16" t="s">
        <v>285</v>
      </c>
      <c r="B25" s="167" t="s">
        <v>286</v>
      </c>
    </row>
    <row r="26" spans="1:3" x14ac:dyDescent="0.3">
      <c r="B26" t="s">
        <v>287</v>
      </c>
      <c r="C26" s="180" t="s">
        <v>288</v>
      </c>
    </row>
    <row r="27" spans="1:3" x14ac:dyDescent="0.3">
      <c r="B27" t="s">
        <v>289</v>
      </c>
      <c r="C27" s="192" t="s">
        <v>290</v>
      </c>
    </row>
    <row r="29" spans="1:3" x14ac:dyDescent="0.3">
      <c r="A29" s="472" t="s">
        <v>291</v>
      </c>
      <c r="B29" s="472"/>
      <c r="C29" s="472"/>
    </row>
  </sheetData>
  <sheetProtection algorithmName="SHA-512" hashValue="OvTgWn81SwwJLh7spAXFw76GuiOluvw0Kug2uA/DUwsMggKgCw9mS3DWBeR/TaatPR6x/du3s/hJDjCyYkRDVw==" saltValue="pRP7JkTC7JpoGPOA72xdrg==" spinCount="100000" sheet="1" selectLockedCells="1"/>
  <mergeCells count="11">
    <mergeCell ref="A29:C29"/>
    <mergeCell ref="B19:C19"/>
    <mergeCell ref="A4:C4"/>
    <mergeCell ref="B10:C10"/>
    <mergeCell ref="B11:C11"/>
    <mergeCell ref="B12:C12"/>
    <mergeCell ref="A13:A15"/>
    <mergeCell ref="B6:C6"/>
    <mergeCell ref="B8:C8"/>
    <mergeCell ref="B13:C13"/>
    <mergeCell ref="B14:C14"/>
  </mergeCells>
  <dataValidations xWindow="783" yWindow="962" count="1">
    <dataValidation allowBlank="1" showInputMessage="1" showErrorMessage="1" prompt="Courriel du responsable SMS (voir Informations Section)" sqref="C15" xr:uid="{75D4BACF-34C7-42FD-AAE2-AE974CB5DBC1}"/>
  </dataValidations>
  <hyperlinks>
    <hyperlink ref="C26" r:id="rId1" xr:uid="{006D5E10-8528-4C74-8A68-F4638247FF21}"/>
    <hyperlink ref="C27" r:id="rId2" xr:uid="{7E08E0F2-80D1-4E92-93BB-0BFFF02C98F7}"/>
  </hyperlinks>
  <pageMargins left="0.7" right="0.7" top="0.75" bottom="0.75" header="0.3" footer="0.3"/>
  <pageSetup paperSize="9" orientation="portrait" horizontalDpi="300" verticalDpi="300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5B239-0127-4850-A32A-DC1871103FE9}">
  <sheetPr>
    <tabColor theme="5" tint="0.59999389629810485"/>
  </sheetPr>
  <dimension ref="A1:I42"/>
  <sheetViews>
    <sheetView zoomScaleNormal="100" zoomScalePageLayoutView="78" workbookViewId="0">
      <selection activeCell="C18" sqref="C18:H18"/>
    </sheetView>
  </sheetViews>
  <sheetFormatPr baseColWidth="10" defaultColWidth="11.44140625" defaultRowHeight="14.4" x14ac:dyDescent="0.3"/>
  <cols>
    <col min="1" max="1" width="11.33203125" customWidth="1"/>
    <col min="2" max="2" width="11.109375" customWidth="1"/>
    <col min="4" max="4" width="10.6640625" customWidth="1"/>
    <col min="5" max="5" width="5.6640625" customWidth="1"/>
    <col min="6" max="6" width="6.33203125" customWidth="1"/>
    <col min="7" max="7" width="13.33203125" bestFit="1" customWidth="1"/>
    <col min="8" max="8" width="14.109375" bestFit="1" customWidth="1"/>
    <col min="9" max="9" width="4.6640625" customWidth="1"/>
  </cols>
  <sheetData>
    <row r="1" spans="1:9" ht="28.2" customHeight="1" x14ac:dyDescent="0.35">
      <c r="I1" s="17"/>
    </row>
    <row r="2" spans="1:9" ht="18" customHeight="1" x14ac:dyDescent="0.3">
      <c r="A2" s="268"/>
      <c r="B2" s="268"/>
      <c r="C2" s="7"/>
      <c r="E2" s="498"/>
      <c r="F2" s="498"/>
      <c r="G2" s="498"/>
      <c r="H2" s="498"/>
      <c r="I2" s="498"/>
    </row>
    <row r="3" spans="1:9" x14ac:dyDescent="0.3">
      <c r="A3" s="268"/>
      <c r="B3" s="268"/>
      <c r="C3" s="7"/>
      <c r="D3" s="7"/>
      <c r="E3" s="7"/>
      <c r="F3" s="7"/>
      <c r="G3" s="7"/>
      <c r="H3" s="7"/>
    </row>
    <row r="5" spans="1:9" ht="15.6" x14ac:dyDescent="0.3">
      <c r="A5" s="1" t="s">
        <v>292</v>
      </c>
      <c r="B5" s="21"/>
      <c r="C5" s="21"/>
      <c r="D5" s="21"/>
      <c r="E5" s="21"/>
      <c r="F5" s="1" t="s">
        <v>293</v>
      </c>
      <c r="G5" s="21"/>
    </row>
    <row r="6" spans="1:9" ht="33.9" customHeight="1" x14ac:dyDescent="0.3">
      <c r="A6" s="499" t="str">
        <f>CONCATENATE('Informations Section'!A1," ",'Informations Section'!A2)</f>
        <v>Section de samaritains Tramelan</v>
      </c>
      <c r="B6" s="499"/>
      <c r="C6" s="499"/>
      <c r="D6" s="21"/>
      <c r="E6" s="21"/>
      <c r="F6" s="500">
        <f>'1. Demande SMS'!B40</f>
        <v>0</v>
      </c>
      <c r="G6" s="500"/>
      <c r="H6" s="500"/>
      <c r="I6" s="500"/>
    </row>
    <row r="7" spans="1:9" ht="18" customHeight="1" x14ac:dyDescent="0.3">
      <c r="A7" s="500" t="str">
        <f>CONCATENATE('Informations Section'!B6," ",'Informations Section'!F6)</f>
        <v>Samantha Phan</v>
      </c>
      <c r="B7" s="500"/>
      <c r="C7" s="500"/>
      <c r="D7" s="21"/>
      <c r="E7" s="21"/>
      <c r="F7" s="500" t="str">
        <f>CONCATENATE('1. Demande SMS'!B63," ",'1. Demande SMS'!F63)</f>
        <v>0 0</v>
      </c>
      <c r="G7" s="500"/>
      <c r="H7" s="500"/>
      <c r="I7" s="500"/>
    </row>
    <row r="8" spans="1:9" ht="18" customHeight="1" x14ac:dyDescent="0.3">
      <c r="A8" s="500" t="str">
        <f>'Informations Section'!B10</f>
        <v>Rue du 26-Mars 45</v>
      </c>
      <c r="B8" s="500"/>
      <c r="C8" s="500"/>
      <c r="D8" s="21"/>
      <c r="E8" s="21"/>
      <c r="F8" s="500">
        <f>'1. Demande SMS'!B65</f>
        <v>0</v>
      </c>
      <c r="G8" s="500"/>
      <c r="H8" s="500"/>
      <c r="I8" s="500"/>
    </row>
    <row r="9" spans="1:9" ht="18" customHeight="1" x14ac:dyDescent="0.3">
      <c r="A9" s="500" t="str">
        <f>CONCATENATE('Informations Section'!B12," ",'Informations Section'!D12)</f>
        <v>2720 Tramelan</v>
      </c>
      <c r="B9" s="500"/>
      <c r="C9" s="500"/>
      <c r="D9" s="21"/>
      <c r="E9" s="21"/>
      <c r="F9" s="500" t="str">
        <f>CONCATENATE('1. Demande SMS'!B67," ",'1. Demande SMS'!D67)</f>
        <v>0 0</v>
      </c>
      <c r="G9" s="500"/>
      <c r="H9" s="500"/>
      <c r="I9" s="500"/>
    </row>
    <row r="10" spans="1:9" ht="18" customHeight="1" x14ac:dyDescent="0.3">
      <c r="A10" s="55"/>
      <c r="B10" s="55"/>
      <c r="C10" s="55"/>
      <c r="D10" s="21"/>
      <c r="E10" s="21"/>
      <c r="F10" s="55"/>
      <c r="G10" s="55"/>
      <c r="H10" s="55"/>
      <c r="I10" s="55"/>
    </row>
    <row r="11" spans="1:9" ht="24.6" x14ac:dyDescent="0.4">
      <c r="A11" s="462" t="s">
        <v>294</v>
      </c>
      <c r="B11" s="462"/>
      <c r="C11" s="462"/>
      <c r="D11" s="462"/>
      <c r="E11" s="462"/>
      <c r="F11" s="462"/>
      <c r="G11" s="462"/>
    </row>
    <row r="12" spans="1:9" ht="8.4" customHeight="1" x14ac:dyDescent="0.3"/>
    <row r="13" spans="1:9" ht="18" customHeight="1" x14ac:dyDescent="0.3">
      <c r="A13" s="265" t="s">
        <v>295</v>
      </c>
      <c r="B13" s="265"/>
      <c r="C13" s="264">
        <f>'1. Demande SMS'!B5</f>
        <v>0</v>
      </c>
      <c r="D13" s="264"/>
      <c r="E13" s="264"/>
      <c r="F13" s="264"/>
      <c r="G13" s="264"/>
      <c r="H13" s="264"/>
    </row>
    <row r="14" spans="1:9" ht="18" customHeight="1" x14ac:dyDescent="0.3">
      <c r="A14" s="265" t="s">
        <v>296</v>
      </c>
      <c r="B14" s="265"/>
      <c r="C14" s="264">
        <f>'1. Demande SMS'!B7</f>
        <v>0</v>
      </c>
      <c r="D14" s="264"/>
      <c r="E14" s="264"/>
      <c r="F14" s="264"/>
      <c r="G14" s="264"/>
      <c r="H14" s="264"/>
    </row>
    <row r="15" spans="1:9" ht="18" customHeight="1" x14ac:dyDescent="0.3">
      <c r="A15" s="264" t="s">
        <v>297</v>
      </c>
      <c r="B15" s="264"/>
      <c r="C15" s="25">
        <f>'1. Demande SMS'!D12</f>
        <v>0</v>
      </c>
      <c r="D15" s="25">
        <f>'1. Demande SMS'!G12</f>
        <v>0</v>
      </c>
      <c r="E15" s="3"/>
      <c r="F15" s="3"/>
      <c r="H15" s="25"/>
      <c r="I15" s="25"/>
    </row>
    <row r="16" spans="1:9" ht="18" customHeight="1" x14ac:dyDescent="0.3">
      <c r="A16" s="265" t="s">
        <v>298</v>
      </c>
      <c r="B16" s="265"/>
      <c r="C16" s="20">
        <f ca="1">TODAY()</f>
        <v>45175</v>
      </c>
    </row>
    <row r="18" spans="1:8" ht="15.6" x14ac:dyDescent="0.3">
      <c r="A18" s="1" t="s">
        <v>299</v>
      </c>
      <c r="C18" s="518" t="s">
        <v>300</v>
      </c>
      <c r="D18" s="518"/>
      <c r="E18" s="518"/>
      <c r="F18" s="518"/>
      <c r="G18" s="518"/>
      <c r="H18" s="518"/>
    </row>
    <row r="19" spans="1:8" ht="8.4" customHeight="1" thickBot="1" x14ac:dyDescent="0.35"/>
    <row r="20" spans="1:8" ht="31.8" thickBot="1" x14ac:dyDescent="0.35">
      <c r="A20" s="509" t="s">
        <v>301</v>
      </c>
      <c r="B20" s="510"/>
      <c r="C20" s="510"/>
      <c r="D20" s="510"/>
      <c r="E20" s="501" t="s">
        <v>302</v>
      </c>
      <c r="F20" s="502"/>
      <c r="G20" s="66" t="s">
        <v>303</v>
      </c>
      <c r="H20" s="210" t="s">
        <v>304</v>
      </c>
    </row>
    <row r="21" spans="1:8" ht="18" customHeight="1" x14ac:dyDescent="0.3">
      <c r="A21" s="511" t="s">
        <v>305</v>
      </c>
      <c r="B21" s="512"/>
      <c r="C21" s="65" t="s">
        <v>306</v>
      </c>
      <c r="D21" s="65"/>
      <c r="E21" s="503">
        <f>'2. Contrat SMS'!C66</f>
        <v>0</v>
      </c>
      <c r="F21" s="503"/>
      <c r="G21" s="71">
        <v>15</v>
      </c>
      <c r="H21" s="149">
        <f>E21*G21</f>
        <v>0</v>
      </c>
    </row>
    <row r="22" spans="1:8" ht="18" customHeight="1" x14ac:dyDescent="0.3">
      <c r="A22" s="513"/>
      <c r="B22" s="514"/>
      <c r="C22" s="69" t="s">
        <v>307</v>
      </c>
      <c r="D22" s="69"/>
      <c r="E22" s="504">
        <f>'2. Contrat SMS'!C67</f>
        <v>0</v>
      </c>
      <c r="F22" s="504"/>
      <c r="G22" s="70">
        <v>22</v>
      </c>
      <c r="H22" s="150">
        <f>E22*G22</f>
        <v>0</v>
      </c>
    </row>
    <row r="23" spans="1:8" ht="15" thickBot="1" x14ac:dyDescent="0.35">
      <c r="D23" s="2"/>
      <c r="E23" s="2"/>
      <c r="F23" s="2"/>
    </row>
    <row r="24" spans="1:8" ht="18" customHeight="1" thickBot="1" x14ac:dyDescent="0.35">
      <c r="A24" s="489" t="s">
        <v>221</v>
      </c>
      <c r="B24" s="490"/>
      <c r="C24" s="490"/>
      <c r="D24" s="490"/>
      <c r="E24" s="505" t="s">
        <v>302</v>
      </c>
      <c r="F24" s="506"/>
      <c r="G24" s="67" t="s">
        <v>223</v>
      </c>
      <c r="H24" s="211" t="s">
        <v>304</v>
      </c>
    </row>
    <row r="25" spans="1:8" ht="18" customHeight="1" x14ac:dyDescent="0.3">
      <c r="A25" s="482" t="s">
        <v>308</v>
      </c>
      <c r="B25" s="483"/>
      <c r="C25" s="483"/>
      <c r="D25" s="483"/>
      <c r="E25" s="507">
        <f>'2. Contrat SMS'!C70</f>
        <v>0</v>
      </c>
      <c r="F25" s="508"/>
      <c r="G25" s="71">
        <v>50</v>
      </c>
      <c r="H25" s="149">
        <f>E25*G25</f>
        <v>0</v>
      </c>
    </row>
    <row r="26" spans="1:8" ht="18" customHeight="1" x14ac:dyDescent="0.3">
      <c r="A26" s="484" t="s">
        <v>226</v>
      </c>
      <c r="B26" s="485"/>
      <c r="C26" s="485"/>
      <c r="D26" s="485"/>
      <c r="E26" s="492">
        <f>'2. Contrat SMS'!C71</f>
        <v>0</v>
      </c>
      <c r="F26" s="493"/>
      <c r="G26" s="68">
        <v>50</v>
      </c>
      <c r="H26" s="151">
        <f>E26*G26</f>
        <v>0</v>
      </c>
    </row>
    <row r="27" spans="1:8" ht="18" customHeight="1" x14ac:dyDescent="0.3">
      <c r="A27" s="484" t="s">
        <v>309</v>
      </c>
      <c r="B27" s="485"/>
      <c r="C27" s="485"/>
      <c r="D27" s="485"/>
      <c r="E27" s="492">
        <f>'2. Contrat SMS'!C72</f>
        <v>0</v>
      </c>
      <c r="F27" s="493"/>
      <c r="G27" s="68">
        <v>100</v>
      </c>
      <c r="H27" s="151">
        <f>E27*G27</f>
        <v>0</v>
      </c>
    </row>
    <row r="28" spans="1:8" ht="18" customHeight="1" x14ac:dyDescent="0.3">
      <c r="A28" s="484" t="s">
        <v>310</v>
      </c>
      <c r="B28" s="485"/>
      <c r="C28" s="485"/>
      <c r="D28" s="485"/>
      <c r="E28" s="492">
        <f>'2. Contrat SMS'!C73</f>
        <v>0</v>
      </c>
      <c r="F28" s="493"/>
      <c r="G28" s="68">
        <v>20</v>
      </c>
      <c r="H28" s="151">
        <f>E28*G28</f>
        <v>0</v>
      </c>
    </row>
    <row r="29" spans="1:8" ht="18" customHeight="1" x14ac:dyDescent="0.3">
      <c r="A29" s="494" t="s">
        <v>311</v>
      </c>
      <c r="B29" s="495"/>
      <c r="C29" s="495"/>
      <c r="D29" s="495"/>
      <c r="E29" s="496">
        <f>'2. Contrat SMS'!C74</f>
        <v>0</v>
      </c>
      <c r="F29" s="497"/>
      <c r="G29" s="70">
        <v>50</v>
      </c>
      <c r="H29" s="150">
        <f>E29*G29</f>
        <v>0</v>
      </c>
    </row>
    <row r="30" spans="1:8" ht="15" thickBot="1" x14ac:dyDescent="0.35">
      <c r="E30" s="2"/>
      <c r="F30" s="2"/>
    </row>
    <row r="31" spans="1:8" ht="16.2" thickBot="1" x14ac:dyDescent="0.35">
      <c r="A31" s="489" t="s">
        <v>312</v>
      </c>
      <c r="B31" s="490"/>
      <c r="C31" s="490"/>
      <c r="D31" s="490"/>
      <c r="E31" s="490"/>
      <c r="F31" s="490"/>
      <c r="G31" s="491"/>
    </row>
    <row r="32" spans="1:8" x14ac:dyDescent="0.3">
      <c r="A32" s="486" t="s">
        <v>313</v>
      </c>
      <c r="B32" s="487"/>
      <c r="C32" s="487"/>
      <c r="D32" s="487"/>
      <c r="E32" s="487"/>
      <c r="F32" s="487"/>
      <c r="G32" s="488"/>
    </row>
    <row r="33" spans="1:8" x14ac:dyDescent="0.3">
      <c r="A33" s="519" t="str">
        <f>'2. Contrat SMS'!A76:F76</f>
        <v xml:space="preserve">Autres frais : </v>
      </c>
      <c r="B33" s="459"/>
      <c r="C33" s="459"/>
      <c r="D33" s="459"/>
      <c r="E33" s="459"/>
      <c r="F33" s="459"/>
      <c r="G33" s="520"/>
      <c r="H33" s="181">
        <f>'2. Contrat SMS'!G76</f>
        <v>0</v>
      </c>
    </row>
    <row r="34" spans="1:8" x14ac:dyDescent="0.3">
      <c r="A34" s="18"/>
      <c r="B34" s="18"/>
      <c r="C34" s="18"/>
      <c r="D34" s="18"/>
      <c r="E34" s="18"/>
      <c r="F34" s="18"/>
      <c r="G34" s="18"/>
    </row>
    <row r="35" spans="1:8" ht="15.6" x14ac:dyDescent="0.3">
      <c r="A35" s="515"/>
      <c r="B35" s="516"/>
      <c r="C35" s="516"/>
      <c r="D35" s="516"/>
      <c r="E35" s="517"/>
      <c r="F35" s="148"/>
      <c r="G35" s="186"/>
      <c r="H35" s="187">
        <f>SUM(H21:H22,H25:H29,H33)*G35</f>
        <v>0</v>
      </c>
    </row>
    <row r="36" spans="1:8" ht="3.6" customHeight="1" thickBot="1" x14ac:dyDescent="0.35"/>
    <row r="37" spans="1:8" ht="16.2" thickBot="1" x14ac:dyDescent="0.35">
      <c r="C37" t="s">
        <v>314</v>
      </c>
      <c r="G37" s="1" t="s">
        <v>315</v>
      </c>
      <c r="H37" s="26">
        <f>SUM(H21:H22,H25:H29,H33)-H35</f>
        <v>0</v>
      </c>
    </row>
    <row r="39" spans="1:8" x14ac:dyDescent="0.3">
      <c r="A39" t="s">
        <v>316</v>
      </c>
    </row>
    <row r="41" spans="1:8" x14ac:dyDescent="0.3">
      <c r="A41" s="265" t="s">
        <v>317</v>
      </c>
      <c r="B41" s="265"/>
      <c r="C41" s="20"/>
    </row>
    <row r="42" spans="1:8" x14ac:dyDescent="0.3">
      <c r="A42" s="265" t="s">
        <v>318</v>
      </c>
      <c r="B42" s="265"/>
      <c r="C42" s="264" t="str">
        <f>'Informations Section'!B20</f>
        <v>Postfinance CH49 0900 0000 2500 6157 8</v>
      </c>
      <c r="D42" s="264"/>
      <c r="E42" s="264"/>
      <c r="F42" s="264"/>
      <c r="G42" s="264"/>
      <c r="H42" s="264"/>
    </row>
  </sheetData>
  <sheetProtection algorithmName="SHA-512" hashValue="wIaS1s+V6cGypvIWA9Z5OhgqIWw8Sz4306FLTzKPwGEbinKb8ucnykkSg04j0Ifn7yMn8HCdxvsF2UCbmoMOjw==" saltValue="49g20ThHhzns3BXaYY2oqA==" spinCount="100000" sheet="1" selectLockedCells="1"/>
  <mergeCells count="43">
    <mergeCell ref="A11:G11"/>
    <mergeCell ref="A15:B15"/>
    <mergeCell ref="A41:B41"/>
    <mergeCell ref="A42:B42"/>
    <mergeCell ref="E20:F20"/>
    <mergeCell ref="E21:F21"/>
    <mergeCell ref="E22:F22"/>
    <mergeCell ref="E24:F24"/>
    <mergeCell ref="E25:F25"/>
    <mergeCell ref="A20:D20"/>
    <mergeCell ref="A21:B22"/>
    <mergeCell ref="A24:D24"/>
    <mergeCell ref="A35:E35"/>
    <mergeCell ref="A16:B16"/>
    <mergeCell ref="C18:H18"/>
    <mergeCell ref="A33:G33"/>
    <mergeCell ref="A7:C7"/>
    <mergeCell ref="A8:C8"/>
    <mergeCell ref="A9:C9"/>
    <mergeCell ref="F7:I7"/>
    <mergeCell ref="F9:I9"/>
    <mergeCell ref="F8:I8"/>
    <mergeCell ref="A2:B2"/>
    <mergeCell ref="A3:B3"/>
    <mergeCell ref="E2:I2"/>
    <mergeCell ref="A6:C6"/>
    <mergeCell ref="F6:I6"/>
    <mergeCell ref="C42:H42"/>
    <mergeCell ref="C13:H13"/>
    <mergeCell ref="C14:H14"/>
    <mergeCell ref="A25:D25"/>
    <mergeCell ref="A26:D26"/>
    <mergeCell ref="A27:D27"/>
    <mergeCell ref="A28:D28"/>
    <mergeCell ref="A32:G32"/>
    <mergeCell ref="A31:G31"/>
    <mergeCell ref="E26:F26"/>
    <mergeCell ref="E27:F27"/>
    <mergeCell ref="E28:F28"/>
    <mergeCell ref="A29:D29"/>
    <mergeCell ref="E29:F29"/>
    <mergeCell ref="A13:B13"/>
    <mergeCell ref="A14:B14"/>
  </mergeCells>
  <dataValidations count="6">
    <dataValidation operator="notEqual" allowBlank="1" showInputMessage="1" showErrorMessage="1" prompt="Si rabais, indiquer % accordé" sqref="G35" xr:uid="{566B83A8-58C1-4AE9-91BE-B586A9D970D3}"/>
    <dataValidation allowBlank="1" showInputMessage="1" showErrorMessage="1" prompt="Préciser si frais suppl." sqref="A33:G33" xr:uid="{57B95D9A-6B05-4152-93D3-C9C3B4828DD7}"/>
    <dataValidation allowBlank="1" showInputMessage="1" showErrorMessage="1" prompt="Saisir montant des frais suppl." sqref="H33" xr:uid="{7240CF03-35E8-4589-BC5B-12BDA37B2B82}"/>
    <dataValidation allowBlank="1" showInputMessage="1" showErrorMessage="1" prompt="Indiquer nbre de postes et de secouristes engagés par poste" sqref="C18:H18" xr:uid="{A31010FE-A10F-44AD-9FA2-462551AD0087}"/>
    <dataValidation allowBlank="1" showInputMessage="1" showErrorMessage="1" prompt="Annoncer rabais si convenu avec le contrat" sqref="A35:E35" xr:uid="{A8CB9C17-6592-43F0-8A0C-92E5D7499682}"/>
    <dataValidation allowBlank="1" showInputMessage="1" showErrorMessage="1" prompt="noter ./. si rabais accordé" sqref="F35" xr:uid="{F45AE432-2F0F-4A50-844D-5FDB74E0FDA9}"/>
  </dataValidations>
  <pageMargins left="0.82264957264957261" right="0.47008547008547008" top="0.75" bottom="0.65170940170940173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D715F-09CA-46AB-8A8A-214B57A41386}">
  <dimension ref="A1:X56"/>
  <sheetViews>
    <sheetView showGridLines="0" zoomScale="90" zoomScaleNormal="90" workbookViewId="0">
      <selection activeCell="G37" sqref="G37"/>
    </sheetView>
  </sheetViews>
  <sheetFormatPr baseColWidth="10" defaultColWidth="11.44140625" defaultRowHeight="14.4" x14ac:dyDescent="0.3"/>
  <cols>
    <col min="1" max="1" width="5.6640625" customWidth="1"/>
    <col min="2" max="2" width="16.109375" customWidth="1"/>
    <col min="5" max="5" width="4.33203125" customWidth="1"/>
    <col min="6" max="6" width="12.109375" bestFit="1" customWidth="1"/>
    <col min="7" max="12" width="11.6640625" customWidth="1"/>
    <col min="13" max="13" width="10.44140625" bestFit="1" customWidth="1"/>
    <col min="14" max="14" width="15.5546875" bestFit="1" customWidth="1"/>
    <col min="15" max="16" width="10.44140625" bestFit="1" customWidth="1"/>
    <col min="17" max="17" width="11.109375" customWidth="1"/>
    <col min="18" max="18" width="12.6640625" customWidth="1"/>
    <col min="19" max="19" width="10.44140625" customWidth="1"/>
    <col min="21" max="21" width="11" bestFit="1" customWidth="1"/>
    <col min="22" max="22" width="3.33203125" customWidth="1"/>
    <col min="23" max="23" width="13.5546875" customWidth="1"/>
    <col min="26" max="26" width="3.6640625" customWidth="1"/>
  </cols>
  <sheetData>
    <row r="1" spans="1:24" ht="18" x14ac:dyDescent="0.35">
      <c r="A1" s="41" t="s">
        <v>319</v>
      </c>
      <c r="B1" s="41"/>
      <c r="C1" s="41"/>
      <c r="D1" s="41"/>
      <c r="E1" s="41"/>
      <c r="F1" s="41"/>
      <c r="G1" s="41"/>
      <c r="H1" s="42"/>
      <c r="I1" s="43" t="s">
        <v>320</v>
      </c>
      <c r="J1" s="43"/>
      <c r="K1" s="43"/>
      <c r="L1" s="43"/>
      <c r="M1" s="22"/>
      <c r="N1" s="43"/>
      <c r="O1" s="43"/>
      <c r="P1" s="43"/>
      <c r="Q1" s="22"/>
      <c r="R1" s="22"/>
    </row>
    <row r="2" spans="1:24" ht="15" customHeight="1" x14ac:dyDescent="0.3">
      <c r="A2" s="36"/>
      <c r="B2" s="39" t="s">
        <v>321</v>
      </c>
      <c r="C2" s="40" t="s">
        <v>322</v>
      </c>
      <c r="D2" s="38"/>
      <c r="E2" s="36"/>
      <c r="F2" s="37" t="s">
        <v>323</v>
      </c>
      <c r="G2" s="38"/>
      <c r="I2" s="46"/>
      <c r="J2" s="521" t="s">
        <v>324</v>
      </c>
      <c r="K2" s="51"/>
      <c r="L2" s="206" t="s">
        <v>325</v>
      </c>
      <c r="M2" s="22"/>
      <c r="N2" s="208" t="s">
        <v>326</v>
      </c>
      <c r="O2" s="208"/>
      <c r="P2" s="208"/>
      <c r="Q2" s="208"/>
      <c r="R2" s="22"/>
    </row>
    <row r="3" spans="1:24" x14ac:dyDescent="0.3">
      <c r="A3" s="36"/>
      <c r="B3" s="185">
        <v>0.33333333333333331</v>
      </c>
      <c r="C3" s="176">
        <v>0.83333333333333337</v>
      </c>
      <c r="D3" s="38"/>
      <c r="E3" s="36"/>
      <c r="F3" s="173">
        <v>0</v>
      </c>
      <c r="G3" s="36"/>
      <c r="I3" s="46"/>
      <c r="J3" s="522"/>
      <c r="K3" s="51"/>
      <c r="L3" s="52">
        <v>1.1574074074074073E-5</v>
      </c>
      <c r="M3" s="22"/>
      <c r="N3" s="45" t="s">
        <v>327</v>
      </c>
      <c r="O3" s="45" t="s">
        <v>328</v>
      </c>
      <c r="P3" s="45" t="s">
        <v>322</v>
      </c>
      <c r="Q3" s="208" t="s">
        <v>329</v>
      </c>
      <c r="R3" s="22"/>
    </row>
    <row r="4" spans="1:24" x14ac:dyDescent="0.3">
      <c r="A4" s="36"/>
      <c r="B4" s="36"/>
      <c r="C4" s="36"/>
      <c r="D4" s="38"/>
      <c r="E4" s="36"/>
      <c r="F4" s="174">
        <v>20</v>
      </c>
      <c r="G4" s="172"/>
      <c r="I4" s="46"/>
      <c r="J4" s="522"/>
      <c r="K4" s="51"/>
      <c r="L4" s="51"/>
      <c r="M4" s="22"/>
      <c r="N4" s="48">
        <f>B3-L8</f>
        <v>0</v>
      </c>
      <c r="O4" s="49">
        <f>IF(P4-$L$3&lt;0,P4-$L$3+$J$7,P4-$L$3)</f>
        <v>0.49998842592592591</v>
      </c>
      <c r="P4" s="47">
        <f>C3-L8</f>
        <v>0.5</v>
      </c>
      <c r="Q4" s="49">
        <f>IF(N4-$L$3&lt;0,N4-$L$3+$J$7,N4-$L$3)</f>
        <v>0.99998842592592596</v>
      </c>
      <c r="R4" s="22"/>
    </row>
    <row r="5" spans="1:24" x14ac:dyDescent="0.3">
      <c r="A5" s="36"/>
      <c r="B5" s="182" t="s">
        <v>330</v>
      </c>
      <c r="C5" s="183" t="s">
        <v>331</v>
      </c>
      <c r="D5" s="184" t="s">
        <v>332</v>
      </c>
      <c r="E5" s="36"/>
      <c r="F5" s="174">
        <v>50</v>
      </c>
      <c r="G5" s="172"/>
      <c r="I5" s="46"/>
      <c r="J5" s="522"/>
      <c r="K5" s="51"/>
      <c r="L5" s="51"/>
      <c r="M5" s="22"/>
      <c r="N5" s="169"/>
      <c r="O5" s="204"/>
      <c r="P5" s="50"/>
      <c r="Q5" s="204"/>
      <c r="R5" s="22"/>
    </row>
    <row r="6" spans="1:24" ht="14.4" customHeight="1" x14ac:dyDescent="0.3">
      <c r="A6" s="36"/>
      <c r="B6" s="164">
        <f ca="1" xml:space="preserve"> '3. Facture'!C16</f>
        <v>45175</v>
      </c>
      <c r="C6" s="165">
        <v>30</v>
      </c>
      <c r="D6" s="166">
        <f ca="1">B6+C6</f>
        <v>45205</v>
      </c>
      <c r="E6" s="36"/>
      <c r="F6" s="174">
        <v>100</v>
      </c>
      <c r="G6" s="172"/>
      <c r="I6" s="22"/>
      <c r="J6" s="523"/>
      <c r="K6" s="51"/>
      <c r="L6" s="207" t="s">
        <v>333</v>
      </c>
      <c r="M6" s="22"/>
      <c r="N6" s="22"/>
      <c r="O6" s="22"/>
      <c r="P6" s="22"/>
      <c r="Q6" s="22"/>
      <c r="R6" s="22"/>
    </row>
    <row r="7" spans="1:24" x14ac:dyDescent="0.3">
      <c r="A7" s="36"/>
      <c r="B7" s="36"/>
      <c r="C7" s="36"/>
      <c r="D7" s="36"/>
      <c r="E7" s="36"/>
      <c r="F7" s="175">
        <v>200</v>
      </c>
      <c r="G7" s="172"/>
      <c r="I7" s="22"/>
      <c r="J7" s="47">
        <v>1</v>
      </c>
      <c r="K7" s="50"/>
      <c r="L7" s="207"/>
      <c r="M7" s="22"/>
      <c r="N7" s="22"/>
      <c r="O7" s="22"/>
      <c r="P7" s="22"/>
      <c r="Q7" s="22"/>
      <c r="R7" s="22"/>
    </row>
    <row r="8" spans="1:24" x14ac:dyDescent="0.3">
      <c r="A8" s="36"/>
      <c r="B8" s="37" t="s">
        <v>334</v>
      </c>
      <c r="C8" s="36"/>
      <c r="D8" s="53" t="s">
        <v>335</v>
      </c>
      <c r="E8" s="36"/>
      <c r="F8" s="172"/>
      <c r="G8" s="172"/>
      <c r="H8" s="28"/>
      <c r="I8" s="22"/>
      <c r="J8" s="22"/>
      <c r="K8" s="22"/>
      <c r="L8" s="44">
        <f>B3</f>
        <v>0.33333333333333331</v>
      </c>
      <c r="M8" s="22"/>
      <c r="N8" s="22"/>
      <c r="O8" s="22"/>
      <c r="P8" s="22"/>
      <c r="Q8" s="22"/>
      <c r="R8" s="22"/>
    </row>
    <row r="9" spans="1:24" x14ac:dyDescent="0.3">
      <c r="A9" s="178"/>
      <c r="B9" s="173" t="s">
        <v>336</v>
      </c>
      <c r="C9" s="36"/>
      <c r="D9" s="188" t="s">
        <v>154</v>
      </c>
      <c r="E9" s="36"/>
      <c r="F9" s="38"/>
      <c r="G9" s="38"/>
      <c r="H9" s="28"/>
      <c r="I9" s="22"/>
      <c r="J9" s="22"/>
      <c r="K9" s="22"/>
      <c r="L9" s="169"/>
      <c r="M9" s="22"/>
      <c r="N9" s="22"/>
      <c r="O9" s="22"/>
      <c r="P9" s="22"/>
      <c r="Q9" s="22"/>
      <c r="R9" s="22"/>
    </row>
    <row r="10" spans="1:24" x14ac:dyDescent="0.3">
      <c r="A10" s="178"/>
      <c r="B10" s="177" t="s">
        <v>337</v>
      </c>
      <c r="C10" s="36"/>
      <c r="D10" s="189" t="s">
        <v>338</v>
      </c>
      <c r="E10" s="36"/>
      <c r="F10" s="36"/>
      <c r="G10" s="36"/>
      <c r="L10" s="28"/>
      <c r="M10" s="28"/>
      <c r="O10" s="28"/>
      <c r="P10" s="28"/>
      <c r="Q10" s="28"/>
    </row>
    <row r="11" spans="1:24" x14ac:dyDescent="0.3">
      <c r="A11" s="36"/>
      <c r="B11" s="178"/>
      <c r="C11" s="178"/>
      <c r="D11" s="178"/>
      <c r="E11" s="178"/>
      <c r="F11" s="36"/>
      <c r="G11" s="36"/>
      <c r="L11" s="28"/>
      <c r="M11" s="28"/>
      <c r="O11" s="28"/>
      <c r="P11" s="28"/>
      <c r="Q11" s="28"/>
    </row>
    <row r="13" spans="1:24" ht="15" customHeight="1" x14ac:dyDescent="0.3">
      <c r="B13" s="193"/>
      <c r="G13" s="202" t="s">
        <v>339</v>
      </c>
      <c r="H13" s="202" t="s">
        <v>340</v>
      </c>
      <c r="I13" s="202" t="s">
        <v>341</v>
      </c>
      <c r="J13" s="202" t="s">
        <v>342</v>
      </c>
      <c r="K13" s="202" t="s">
        <v>343</v>
      </c>
      <c r="L13" s="202" t="s">
        <v>344</v>
      </c>
      <c r="N13" s="198"/>
      <c r="O13" s="193"/>
      <c r="P13" s="193"/>
      <c r="R13" s="193"/>
    </row>
    <row r="14" spans="1:24" x14ac:dyDescent="0.3">
      <c r="B14" s="3" t="s">
        <v>345</v>
      </c>
      <c r="G14" s="200" t="str">
        <f>'2. Contrat SMS'!D28</f>
        <v>00:00</v>
      </c>
      <c r="H14" s="200" t="str">
        <f>'2. Contrat SMS'!D29</f>
        <v>00:00</v>
      </c>
      <c r="I14" s="200" t="str">
        <f>'2. Contrat SMS'!D30</f>
        <v>00:00</v>
      </c>
      <c r="J14" s="200" t="str">
        <f>'2. Contrat SMS'!D31</f>
        <v>00:00</v>
      </c>
      <c r="K14" s="200" t="str">
        <f>'2. Contrat SMS'!D32</f>
        <v>00:00</v>
      </c>
      <c r="L14" s="200" t="str">
        <f>'2. Contrat SMS'!D33</f>
        <v>00:00</v>
      </c>
      <c r="N14" s="198"/>
      <c r="O14" s="197"/>
      <c r="P14" s="24"/>
      <c r="Q14" s="24"/>
      <c r="S14" s="24"/>
    </row>
    <row r="15" spans="1:24" x14ac:dyDescent="0.3">
      <c r="B15" s="3" t="s">
        <v>346</v>
      </c>
      <c r="F15" s="4"/>
      <c r="G15" s="200" t="str">
        <f>'2. Contrat SMS'!F28</f>
        <v>00:00</v>
      </c>
      <c r="H15" s="200" t="str">
        <f>'2. Contrat SMS'!F29</f>
        <v>00:00</v>
      </c>
      <c r="I15" s="200" t="str">
        <f>'2. Contrat SMS'!F30</f>
        <v>00:00</v>
      </c>
      <c r="J15" s="200" t="str">
        <f>'2. Contrat SMS'!F31</f>
        <v>00:00</v>
      </c>
      <c r="K15" s="200" t="str">
        <f>'2. Contrat SMS'!F32</f>
        <v>00:00</v>
      </c>
      <c r="L15" s="200" t="str">
        <f>'2. Contrat SMS'!F33</f>
        <v>00:00</v>
      </c>
      <c r="O15" s="197"/>
      <c r="P15" s="24"/>
      <c r="Q15" s="24"/>
      <c r="S15" s="24"/>
      <c r="W15" s="24"/>
      <c r="X15" s="24"/>
    </row>
    <row r="16" spans="1:24" x14ac:dyDescent="0.3">
      <c r="B16" t="s">
        <v>347</v>
      </c>
      <c r="D16" s="24"/>
      <c r="F16" s="4"/>
      <c r="G16" s="200">
        <f t="shared" ref="G16:L17" si="0">IF(G14-$L$8&lt;0,G14-$L$8+$J$7,G14-$L$8)</f>
        <v>0.66666666666666674</v>
      </c>
      <c r="H16" s="200">
        <f t="shared" si="0"/>
        <v>0.66666666666666674</v>
      </c>
      <c r="I16" s="200">
        <f t="shared" si="0"/>
        <v>0.66666666666666674</v>
      </c>
      <c r="J16" s="200">
        <f t="shared" si="0"/>
        <v>0.66666666666666674</v>
      </c>
      <c r="K16" s="200">
        <f t="shared" si="0"/>
        <v>0.66666666666666674</v>
      </c>
      <c r="L16" s="200">
        <f t="shared" si="0"/>
        <v>0.66666666666666674</v>
      </c>
      <c r="O16" s="197"/>
      <c r="P16" s="24"/>
      <c r="Q16" s="24"/>
      <c r="S16" s="24"/>
      <c r="W16" s="24"/>
      <c r="X16" s="24"/>
    </row>
    <row r="17" spans="2:24" x14ac:dyDescent="0.3">
      <c r="B17" t="s">
        <v>348</v>
      </c>
      <c r="D17" s="24"/>
      <c r="F17" s="4"/>
      <c r="G17" s="200">
        <f t="shared" si="0"/>
        <v>0.66666666666666674</v>
      </c>
      <c r="H17" s="200">
        <f t="shared" si="0"/>
        <v>0.66666666666666674</v>
      </c>
      <c r="I17" s="200">
        <f t="shared" si="0"/>
        <v>0.66666666666666674</v>
      </c>
      <c r="J17" s="200">
        <f t="shared" si="0"/>
        <v>0.66666666666666674</v>
      </c>
      <c r="K17" s="200">
        <f t="shared" si="0"/>
        <v>0.66666666666666674</v>
      </c>
      <c r="L17" s="200">
        <f t="shared" si="0"/>
        <v>0.66666666666666674</v>
      </c>
      <c r="O17" s="197"/>
      <c r="P17" s="24"/>
      <c r="Q17" s="24"/>
      <c r="S17" s="24"/>
      <c r="W17" s="24"/>
      <c r="X17" s="24"/>
    </row>
    <row r="18" spans="2:24" ht="15" customHeight="1" x14ac:dyDescent="0.3">
      <c r="B18" t="s">
        <v>349</v>
      </c>
      <c r="C18" s="193"/>
      <c r="E18" s="193"/>
      <c r="G18" s="200">
        <f t="shared" ref="G18:L18" si="1">IF(G15-G14&lt;0,G15-G14+$J$7,G15-G14)</f>
        <v>0</v>
      </c>
      <c r="H18" s="200">
        <f t="shared" si="1"/>
        <v>0</v>
      </c>
      <c r="I18" s="200">
        <f t="shared" si="1"/>
        <v>0</v>
      </c>
      <c r="J18" s="200">
        <f t="shared" si="1"/>
        <v>0</v>
      </c>
      <c r="K18" s="200">
        <f t="shared" si="1"/>
        <v>0</v>
      </c>
      <c r="L18" s="200">
        <f t="shared" si="1"/>
        <v>0</v>
      </c>
      <c r="M18" s="193"/>
      <c r="N18" s="193"/>
      <c r="O18" s="193"/>
      <c r="P18" s="193"/>
      <c r="Q18" s="193"/>
      <c r="R18" s="193"/>
      <c r="S18" s="193"/>
      <c r="T18" s="193"/>
    </row>
    <row r="19" spans="2:24" ht="15" customHeight="1" x14ac:dyDescent="0.3">
      <c r="C19" s="193"/>
      <c r="E19" s="193"/>
      <c r="G19" s="200"/>
      <c r="H19" s="200"/>
      <c r="I19" s="200"/>
      <c r="J19" s="200"/>
      <c r="K19" s="200"/>
      <c r="L19" s="200"/>
      <c r="M19" s="193"/>
      <c r="N19" s="193"/>
      <c r="O19" s="193"/>
      <c r="P19" s="193"/>
      <c r="Q19" s="193"/>
      <c r="R19" s="193"/>
      <c r="S19" s="193"/>
      <c r="T19" s="193"/>
    </row>
    <row r="20" spans="2:24" ht="15" customHeight="1" x14ac:dyDescent="0.3">
      <c r="B20" s="193" t="s">
        <v>350</v>
      </c>
      <c r="C20" s="193"/>
      <c r="D20" s="193"/>
      <c r="E20" s="193"/>
      <c r="G20" s="54" t="b">
        <f t="shared" ref="G20:L20" si="2">NOT(_xlfn.XOR(G16&gt;=$P$4,G17&gt;=$P$4))</f>
        <v>1</v>
      </c>
      <c r="H20" s="54" t="b">
        <f t="shared" si="2"/>
        <v>1</v>
      </c>
      <c r="I20" s="54" t="b">
        <f t="shared" si="2"/>
        <v>1</v>
      </c>
      <c r="J20" s="54" t="b">
        <f t="shared" si="2"/>
        <v>1</v>
      </c>
      <c r="K20" s="54" t="b">
        <f t="shared" si="2"/>
        <v>1</v>
      </c>
      <c r="L20" s="54" t="b">
        <f t="shared" si="2"/>
        <v>1</v>
      </c>
      <c r="M20" s="193"/>
      <c r="N20" s="193"/>
      <c r="O20" s="193"/>
      <c r="P20" s="193"/>
      <c r="Q20" s="193"/>
      <c r="R20" s="193"/>
      <c r="S20" s="193"/>
      <c r="T20" s="193"/>
    </row>
    <row r="21" spans="2:24" x14ac:dyDescent="0.3">
      <c r="B21" s="193" t="s">
        <v>351</v>
      </c>
      <c r="C21" s="193"/>
      <c r="D21" s="193"/>
      <c r="E21" s="193"/>
      <c r="G21" s="201" t="b">
        <f t="shared" ref="G21:L21" si="3">OR(_xlfn.XOR(G16&lt;$P$4,G17&lt;$P$4),AND(G20,G16&gt;G17))</f>
        <v>0</v>
      </c>
      <c r="H21" s="201" t="b">
        <f t="shared" si="3"/>
        <v>0</v>
      </c>
      <c r="I21" s="201" t="b">
        <f t="shared" si="3"/>
        <v>0</v>
      </c>
      <c r="J21" s="201" t="b">
        <f t="shared" si="3"/>
        <v>0</v>
      </c>
      <c r="K21" s="201" t="b">
        <f t="shared" si="3"/>
        <v>0</v>
      </c>
      <c r="L21" s="201" t="b">
        <f t="shared" si="3"/>
        <v>0</v>
      </c>
      <c r="M21" s="193"/>
      <c r="N21" s="193"/>
      <c r="O21" s="193"/>
      <c r="P21" s="193"/>
      <c r="Q21" s="193"/>
      <c r="R21" s="193"/>
      <c r="S21" s="193"/>
      <c r="T21" s="193"/>
    </row>
    <row r="22" spans="2:24" x14ac:dyDescent="0.3">
      <c r="B22" s="193" t="s">
        <v>352</v>
      </c>
      <c r="C22" s="193"/>
      <c r="D22" s="193"/>
      <c r="E22" s="193"/>
      <c r="G22" s="179" t="b">
        <f t="shared" ref="G22:L22" si="4">AND(G16&gt;=$P$4,G16&lt;$Q$4)</f>
        <v>1</v>
      </c>
      <c r="H22" s="179" t="b">
        <f t="shared" si="4"/>
        <v>1</v>
      </c>
      <c r="I22" s="179" t="b">
        <f t="shared" si="4"/>
        <v>1</v>
      </c>
      <c r="J22" s="179" t="b">
        <f t="shared" si="4"/>
        <v>1</v>
      </c>
      <c r="K22" s="179" t="b">
        <f t="shared" si="4"/>
        <v>1</v>
      </c>
      <c r="L22" s="179" t="b">
        <f t="shared" si="4"/>
        <v>1</v>
      </c>
      <c r="M22" s="193"/>
      <c r="N22" s="193"/>
      <c r="O22" s="193"/>
      <c r="P22" s="193"/>
      <c r="Q22" s="193"/>
      <c r="R22" s="193"/>
      <c r="S22" s="193"/>
      <c r="T22" s="193"/>
    </row>
    <row r="23" spans="2:24" x14ac:dyDescent="0.3">
      <c r="G23" s="179"/>
      <c r="H23" s="179"/>
      <c r="I23" s="179"/>
      <c r="J23" s="179"/>
      <c r="K23" s="179"/>
      <c r="L23" s="179"/>
    </row>
    <row r="24" spans="2:24" x14ac:dyDescent="0.3">
      <c r="B24" s="193" t="s">
        <v>353</v>
      </c>
      <c r="C24" s="193"/>
      <c r="D24" s="193"/>
      <c r="E24" s="193"/>
      <c r="G24" s="179" t="b">
        <f t="shared" ref="G24:L24" si="5">NOT(G21)</f>
        <v>1</v>
      </c>
      <c r="H24" s="179" t="b">
        <f t="shared" si="5"/>
        <v>1</v>
      </c>
      <c r="I24" s="179" t="b">
        <f t="shared" si="5"/>
        <v>1</v>
      </c>
      <c r="J24" s="179" t="b">
        <f t="shared" si="5"/>
        <v>1</v>
      </c>
      <c r="K24" s="179" t="b">
        <f t="shared" si="5"/>
        <v>1</v>
      </c>
      <c r="L24" s="179" t="b">
        <f t="shared" si="5"/>
        <v>1</v>
      </c>
      <c r="M24" s="193"/>
      <c r="N24" s="193"/>
      <c r="O24" s="193"/>
      <c r="P24" s="193"/>
      <c r="Q24" s="193"/>
      <c r="R24" s="193"/>
      <c r="S24" s="193"/>
      <c r="T24" s="193"/>
    </row>
    <row r="25" spans="2:24" ht="14.4" customHeight="1" x14ac:dyDescent="0.3">
      <c r="B25" s="199" t="s">
        <v>354</v>
      </c>
      <c r="C25" s="193"/>
      <c r="D25" s="193"/>
      <c r="E25" s="193"/>
      <c r="G25" s="54">
        <f t="shared" ref="G25:L25" si="6">IF(G$22,0,G18)</f>
        <v>0</v>
      </c>
      <c r="H25" s="54">
        <f t="shared" si="6"/>
        <v>0</v>
      </c>
      <c r="I25" s="54">
        <f t="shared" si="6"/>
        <v>0</v>
      </c>
      <c r="J25" s="54">
        <f t="shared" si="6"/>
        <v>0</v>
      </c>
      <c r="K25" s="54">
        <f t="shared" si="6"/>
        <v>0</v>
      </c>
      <c r="L25" s="54">
        <f t="shared" si="6"/>
        <v>0</v>
      </c>
      <c r="M25" s="193"/>
      <c r="N25" s="193"/>
      <c r="O25" s="193"/>
      <c r="P25" s="193"/>
      <c r="Q25" s="193"/>
      <c r="R25" s="193"/>
      <c r="S25" s="193"/>
      <c r="T25" s="193"/>
    </row>
    <row r="26" spans="2:24" x14ac:dyDescent="0.3">
      <c r="B26" t="s">
        <v>355</v>
      </c>
      <c r="C26" s="193"/>
      <c r="D26" s="193"/>
      <c r="E26" s="193"/>
      <c r="G26" s="54">
        <f t="shared" ref="G26:L26" si="7">IF(G$22,G18,0)</f>
        <v>0</v>
      </c>
      <c r="H26" s="54">
        <f t="shared" si="7"/>
        <v>0</v>
      </c>
      <c r="I26" s="54">
        <f t="shared" si="7"/>
        <v>0</v>
      </c>
      <c r="J26" s="54">
        <f t="shared" si="7"/>
        <v>0</v>
      </c>
      <c r="K26" s="54">
        <f t="shared" si="7"/>
        <v>0</v>
      </c>
      <c r="L26" s="54">
        <f t="shared" si="7"/>
        <v>0</v>
      </c>
      <c r="M26" s="193"/>
      <c r="N26" s="193"/>
      <c r="O26" s="193"/>
      <c r="P26" s="193"/>
      <c r="Q26" s="193"/>
      <c r="R26" s="193"/>
      <c r="S26" s="193"/>
      <c r="T26" s="193"/>
    </row>
    <row r="27" spans="2:24" x14ac:dyDescent="0.3">
      <c r="G27" s="179"/>
      <c r="H27" s="179"/>
      <c r="I27" s="179"/>
      <c r="J27" s="179"/>
      <c r="K27" s="179"/>
      <c r="L27" s="179"/>
    </row>
    <row r="28" spans="2:24" x14ac:dyDescent="0.3">
      <c r="B28" s="193" t="s">
        <v>356</v>
      </c>
      <c r="C28" s="193"/>
      <c r="D28" s="193"/>
      <c r="E28" s="193"/>
      <c r="G28" s="179" t="b">
        <f t="shared" ref="G28:L28" si="8">AND(G21,NOT(G20))</f>
        <v>0</v>
      </c>
      <c r="H28" s="179" t="b">
        <f t="shared" si="8"/>
        <v>0</v>
      </c>
      <c r="I28" s="179" t="b">
        <f t="shared" si="8"/>
        <v>0</v>
      </c>
      <c r="J28" s="179" t="b">
        <f t="shared" si="8"/>
        <v>0</v>
      </c>
      <c r="K28" s="179" t="b">
        <f t="shared" si="8"/>
        <v>0</v>
      </c>
      <c r="L28" s="179" t="b">
        <f t="shared" si="8"/>
        <v>0</v>
      </c>
      <c r="M28" s="193"/>
      <c r="N28" s="193"/>
      <c r="O28" s="193"/>
      <c r="P28" s="193"/>
      <c r="Q28" s="193"/>
      <c r="R28" s="193"/>
      <c r="S28" s="193"/>
      <c r="T28" s="193"/>
    </row>
    <row r="29" spans="2:24" x14ac:dyDescent="0.3">
      <c r="B29" s="199" t="s">
        <v>354</v>
      </c>
      <c r="C29" s="193"/>
      <c r="D29" s="193"/>
      <c r="E29" s="193"/>
      <c r="G29" s="54">
        <f t="shared" ref="G29:L29" si="9">IF(G$22,G17-$N$4,$P$4-G16)</f>
        <v>0.66666666666666674</v>
      </c>
      <c r="H29" s="54">
        <f t="shared" si="9"/>
        <v>0.66666666666666674</v>
      </c>
      <c r="I29" s="54">
        <f t="shared" si="9"/>
        <v>0.66666666666666674</v>
      </c>
      <c r="J29" s="54">
        <f t="shared" si="9"/>
        <v>0.66666666666666674</v>
      </c>
      <c r="K29" s="54">
        <f t="shared" si="9"/>
        <v>0.66666666666666674</v>
      </c>
      <c r="L29" s="54">
        <f t="shared" si="9"/>
        <v>0.66666666666666674</v>
      </c>
      <c r="M29" s="193"/>
      <c r="N29" s="193"/>
      <c r="O29" s="193"/>
      <c r="P29" s="193"/>
      <c r="Q29" s="193"/>
      <c r="R29" s="193"/>
      <c r="S29" s="193"/>
      <c r="T29" s="193"/>
    </row>
    <row r="30" spans="2:24" x14ac:dyDescent="0.3">
      <c r="B30" t="s">
        <v>355</v>
      </c>
      <c r="C30" s="193"/>
      <c r="D30" s="193"/>
      <c r="E30" s="193"/>
      <c r="G30" s="54">
        <f t="shared" ref="G30:L30" si="10">IF(G$22,$Q$4-G16,G17-$P$4)</f>
        <v>0.33332175925925922</v>
      </c>
      <c r="H30" s="54">
        <f t="shared" si="10"/>
        <v>0.33332175925925922</v>
      </c>
      <c r="I30" s="54">
        <f t="shared" si="10"/>
        <v>0.33332175925925922</v>
      </c>
      <c r="J30" s="54">
        <f t="shared" si="10"/>
        <v>0.33332175925925922</v>
      </c>
      <c r="K30" s="54">
        <f t="shared" si="10"/>
        <v>0.33332175925925922</v>
      </c>
      <c r="L30" s="54">
        <f t="shared" si="10"/>
        <v>0.33332175925925922</v>
      </c>
      <c r="M30" s="193"/>
      <c r="N30" s="193"/>
      <c r="O30" s="193"/>
      <c r="P30" s="193"/>
      <c r="Q30" s="193"/>
      <c r="R30" s="193"/>
      <c r="S30" s="193"/>
      <c r="T30" s="193"/>
    </row>
    <row r="31" spans="2:24" ht="15" customHeight="1" x14ac:dyDescent="0.3">
      <c r="B31" s="193"/>
      <c r="C31" s="193"/>
      <c r="D31" s="193"/>
      <c r="E31" s="193"/>
      <c r="G31" s="179"/>
      <c r="H31" s="179"/>
      <c r="I31" s="179"/>
      <c r="J31" s="179"/>
      <c r="K31" s="179"/>
      <c r="L31" s="179"/>
      <c r="M31" s="193"/>
      <c r="N31" s="193"/>
      <c r="O31" s="193"/>
      <c r="P31" s="193"/>
      <c r="Q31" s="193"/>
      <c r="R31" s="193"/>
      <c r="S31" s="193"/>
      <c r="T31" s="193"/>
    </row>
    <row r="32" spans="2:24" x14ac:dyDescent="0.3">
      <c r="B32" s="193" t="s">
        <v>357</v>
      </c>
      <c r="G32" s="179" t="b">
        <f t="shared" ref="G32:L32" si="11">AND(G20,G21)</f>
        <v>0</v>
      </c>
      <c r="H32" s="179" t="b">
        <f t="shared" si="11"/>
        <v>0</v>
      </c>
      <c r="I32" s="179" t="b">
        <f t="shared" si="11"/>
        <v>0</v>
      </c>
      <c r="J32" s="179" t="b">
        <f t="shared" si="11"/>
        <v>0</v>
      </c>
      <c r="K32" s="179" t="b">
        <f t="shared" si="11"/>
        <v>0</v>
      </c>
      <c r="L32" s="179" t="b">
        <f t="shared" si="11"/>
        <v>0</v>
      </c>
    </row>
    <row r="33" spans="2:20" x14ac:dyDescent="0.3">
      <c r="B33" s="199" t="s">
        <v>354</v>
      </c>
      <c r="C33" s="193"/>
      <c r="D33" s="193"/>
      <c r="E33" s="193"/>
      <c r="G33" s="54">
        <f t="shared" ref="G33:L33" si="12">IF(G$22,0.5, 0.5 - (G16 - G17))</f>
        <v>0.5</v>
      </c>
      <c r="H33" s="54">
        <f t="shared" si="12"/>
        <v>0.5</v>
      </c>
      <c r="I33" s="54">
        <f t="shared" si="12"/>
        <v>0.5</v>
      </c>
      <c r="J33" s="54">
        <f t="shared" si="12"/>
        <v>0.5</v>
      </c>
      <c r="K33" s="54">
        <f t="shared" si="12"/>
        <v>0.5</v>
      </c>
      <c r="L33" s="54">
        <f t="shared" si="12"/>
        <v>0.5</v>
      </c>
      <c r="M33" s="193"/>
      <c r="N33" s="193"/>
      <c r="O33" s="193"/>
      <c r="P33" s="193"/>
      <c r="Q33" s="193"/>
      <c r="R33" s="193"/>
      <c r="S33" s="193"/>
      <c r="T33" s="193"/>
    </row>
    <row r="34" spans="2:20" x14ac:dyDescent="0.3">
      <c r="B34" t="s">
        <v>355</v>
      </c>
      <c r="C34" s="193"/>
      <c r="D34" s="193"/>
      <c r="E34" s="193"/>
      <c r="G34" s="54">
        <f t="shared" ref="G34:L34" si="13">IF(G$22,0.5 - (G16 - G17),0.5)</f>
        <v>0.5</v>
      </c>
      <c r="H34" s="54">
        <f t="shared" si="13"/>
        <v>0.5</v>
      </c>
      <c r="I34" s="54">
        <f t="shared" si="13"/>
        <v>0.5</v>
      </c>
      <c r="J34" s="54">
        <f t="shared" si="13"/>
        <v>0.5</v>
      </c>
      <c r="K34" s="54">
        <f t="shared" si="13"/>
        <v>0.5</v>
      </c>
      <c r="L34" s="54">
        <f t="shared" si="13"/>
        <v>0.5</v>
      </c>
      <c r="M34" s="193"/>
      <c r="N34" s="193"/>
      <c r="O34" s="193"/>
      <c r="P34" s="193"/>
      <c r="Q34" s="193"/>
      <c r="R34" s="193"/>
      <c r="S34" s="193"/>
      <c r="T34" s="193"/>
    </row>
    <row r="35" spans="2:20" x14ac:dyDescent="0.3">
      <c r="B35" s="193"/>
      <c r="C35" s="193"/>
      <c r="D35" s="193"/>
      <c r="E35" s="193"/>
      <c r="F35" s="193"/>
      <c r="G35" s="202"/>
      <c r="H35" s="202"/>
      <c r="I35" s="202"/>
      <c r="J35" s="202"/>
      <c r="K35" s="202"/>
      <c r="L35" s="202"/>
      <c r="M35" s="193"/>
      <c r="N35" s="193"/>
      <c r="O35" s="193"/>
      <c r="P35" s="193"/>
      <c r="Q35" s="193"/>
      <c r="R35" s="193"/>
      <c r="S35" s="193"/>
      <c r="T35" s="193"/>
    </row>
    <row r="36" spans="2:20" ht="15" customHeight="1" x14ac:dyDescent="0.3">
      <c r="B36" s="193" t="s">
        <v>358</v>
      </c>
      <c r="G36" s="54">
        <f t="shared" ref="G36:L37" si="14">G33*G$32+G29*G$28+G25*G$24</f>
        <v>0</v>
      </c>
      <c r="H36" s="54">
        <f t="shared" si="14"/>
        <v>0</v>
      </c>
      <c r="I36" s="54">
        <f t="shared" si="14"/>
        <v>0</v>
      </c>
      <c r="J36" s="54">
        <f t="shared" si="14"/>
        <v>0</v>
      </c>
      <c r="K36" s="54">
        <f t="shared" si="14"/>
        <v>0</v>
      </c>
      <c r="L36" s="54">
        <f t="shared" si="14"/>
        <v>0</v>
      </c>
      <c r="M36" s="193"/>
      <c r="N36" s="193"/>
      <c r="O36" s="193"/>
      <c r="P36" s="193"/>
      <c r="Q36" s="193"/>
      <c r="R36" s="193"/>
      <c r="S36" s="193"/>
      <c r="T36" s="193"/>
    </row>
    <row r="37" spans="2:20" x14ac:dyDescent="0.3">
      <c r="B37" s="193" t="s">
        <v>359</v>
      </c>
      <c r="C37" s="193"/>
      <c r="D37" s="193"/>
      <c r="E37" s="193"/>
      <c r="F37" s="193"/>
      <c r="G37" s="54">
        <f t="shared" si="14"/>
        <v>0</v>
      </c>
      <c r="H37" s="54">
        <f t="shared" si="14"/>
        <v>0</v>
      </c>
      <c r="I37" s="54">
        <f t="shared" si="14"/>
        <v>0</v>
      </c>
      <c r="J37" s="54">
        <f t="shared" si="14"/>
        <v>0</v>
      </c>
      <c r="K37" s="54">
        <f t="shared" si="14"/>
        <v>0</v>
      </c>
      <c r="L37" s="54">
        <f t="shared" si="14"/>
        <v>0</v>
      </c>
      <c r="M37" s="193"/>
      <c r="N37" s="193"/>
      <c r="O37" s="193"/>
      <c r="P37" s="193"/>
      <c r="Q37" s="193"/>
      <c r="R37" s="193"/>
      <c r="S37" s="193"/>
      <c r="T37" s="193"/>
    </row>
    <row r="38" spans="2:20" x14ac:dyDescent="0.3">
      <c r="B38" s="193"/>
      <c r="C38" s="193"/>
      <c r="D38" s="193"/>
      <c r="E38" s="193"/>
      <c r="F38" s="193"/>
      <c r="G38" s="202"/>
      <c r="H38" s="202"/>
      <c r="I38" s="202"/>
      <c r="J38" s="202"/>
      <c r="K38" s="202"/>
      <c r="L38" s="202"/>
      <c r="M38" s="193"/>
      <c r="N38" s="193"/>
      <c r="O38" s="193"/>
      <c r="P38" s="193"/>
      <c r="Q38" s="193"/>
      <c r="R38" s="193"/>
      <c r="S38" s="193"/>
      <c r="T38" s="193"/>
    </row>
    <row r="39" spans="2:20" x14ac:dyDescent="0.3">
      <c r="B39" s="193" t="s">
        <v>360</v>
      </c>
      <c r="C39" s="193"/>
      <c r="D39" s="193"/>
      <c r="E39" s="193"/>
      <c r="G39" s="203">
        <f>'2. Contrat SMS'!G28</f>
        <v>0</v>
      </c>
      <c r="H39" s="203">
        <f>'2. Contrat SMS'!G29</f>
        <v>0</v>
      </c>
      <c r="I39" s="203">
        <f>'2. Contrat SMS'!G30</f>
        <v>0</v>
      </c>
      <c r="J39" s="203">
        <f>'2. Contrat SMS'!G31</f>
        <v>0</v>
      </c>
      <c r="K39" s="203">
        <f>'2. Contrat SMS'!G32</f>
        <v>0</v>
      </c>
      <c r="L39" s="203">
        <f>'2. Contrat SMS'!G33</f>
        <v>0</v>
      </c>
      <c r="M39" s="193"/>
      <c r="N39" s="193"/>
      <c r="O39" s="193"/>
      <c r="P39" s="193"/>
      <c r="Q39" s="193"/>
      <c r="R39" s="193"/>
      <c r="S39" s="193"/>
      <c r="T39" s="193"/>
    </row>
    <row r="40" spans="2:20" x14ac:dyDescent="0.3"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</row>
    <row r="41" spans="2:20" ht="15" thickBot="1" x14ac:dyDescent="0.35">
      <c r="B41" s="193" t="s">
        <v>361</v>
      </c>
      <c r="I41" s="217" t="s">
        <v>362</v>
      </c>
      <c r="J41" s="217" t="s">
        <v>363</v>
      </c>
    </row>
    <row r="42" spans="2:20" x14ac:dyDescent="0.3">
      <c r="B42" s="216" t="s">
        <v>364</v>
      </c>
      <c r="G42" s="34">
        <f>SUMPRODUCT(G36:L36,G39:L39)</f>
        <v>0</v>
      </c>
      <c r="I42" s="218">
        <f>DAY(G42)*24+HOUR(G42)+MINUTE(G42)/60</f>
        <v>0</v>
      </c>
      <c r="J42" s="220">
        <f>ROUNDUP(I42,0)</f>
        <v>0</v>
      </c>
    </row>
    <row r="43" spans="2:20" ht="15" thickBot="1" x14ac:dyDescent="0.35">
      <c r="B43" s="216" t="s">
        <v>365</v>
      </c>
      <c r="G43" s="35">
        <f>SUMPRODUCT(G37:L37,G39:L39)</f>
        <v>0</v>
      </c>
      <c r="I43" s="219">
        <f>DAY(G43)*24+HOUR(G43)+MINUTE(G43)/60</f>
        <v>0</v>
      </c>
      <c r="J43" s="221">
        <f>ROUNDUP(I43,0)</f>
        <v>0</v>
      </c>
    </row>
    <row r="44" spans="2:20" x14ac:dyDescent="0.3">
      <c r="B44" s="27"/>
    </row>
    <row r="45" spans="2:20" x14ac:dyDescent="0.3">
      <c r="B45" s="27"/>
    </row>
    <row r="46" spans="2:20" x14ac:dyDescent="0.3">
      <c r="B46" s="27"/>
    </row>
    <row r="47" spans="2:20" x14ac:dyDescent="0.3">
      <c r="B47" s="27"/>
    </row>
    <row r="48" spans="2:20" x14ac:dyDescent="0.3">
      <c r="B48" s="27"/>
    </row>
    <row r="49" spans="2:9" x14ac:dyDescent="0.3">
      <c r="B49" s="27"/>
    </row>
    <row r="50" spans="2:9" x14ac:dyDescent="0.3">
      <c r="B50" s="27"/>
    </row>
    <row r="51" spans="2:9" x14ac:dyDescent="0.3">
      <c r="B51" s="27"/>
    </row>
    <row r="52" spans="2:9" x14ac:dyDescent="0.3">
      <c r="B52" s="27"/>
    </row>
    <row r="53" spans="2:9" x14ac:dyDescent="0.3">
      <c r="B53" s="27"/>
    </row>
    <row r="54" spans="2:9" x14ac:dyDescent="0.3">
      <c r="B54" s="27"/>
    </row>
    <row r="55" spans="2:9" x14ac:dyDescent="0.3">
      <c r="B55" s="27"/>
    </row>
    <row r="56" spans="2:9" x14ac:dyDescent="0.3">
      <c r="G56" s="196"/>
      <c r="I56" s="196"/>
    </row>
  </sheetData>
  <sheetProtection algorithmName="SHA-512" hashValue="zSMfr+tlaHSjVE/SY/ipKJHvA+okJ4gXsFkqMGd8zHfFKAN1png7UepHbi8KpYruYaw4egcssiHDtpb7kTRIYg==" saltValue="M4fsoF61Ewmvd2fBOUJr0g==" spinCount="100000" sheet="1" selectLockedCells="1" selectUnlockedCells="1"/>
  <mergeCells count="1">
    <mergeCell ref="J2:J6"/>
  </mergeCells>
  <phoneticPr fontId="51" type="noConversion"/>
  <conditionalFormatting sqref="G24:G26">
    <cfRule type="expression" dxfId="17" priority="18">
      <formula>NOT($G$24)</formula>
    </cfRule>
  </conditionalFormatting>
  <conditionalFormatting sqref="G28:G30">
    <cfRule type="expression" dxfId="16" priority="17">
      <formula>NOT($G$28)</formula>
    </cfRule>
  </conditionalFormatting>
  <conditionalFormatting sqref="G32:G34">
    <cfRule type="expression" dxfId="15" priority="16">
      <formula>NOT($G$32)</formula>
    </cfRule>
  </conditionalFormatting>
  <conditionalFormatting sqref="H24:H26">
    <cfRule type="expression" dxfId="14" priority="15">
      <formula>NOT($H$24)</formula>
    </cfRule>
  </conditionalFormatting>
  <conditionalFormatting sqref="H28:H30">
    <cfRule type="expression" dxfId="13" priority="14">
      <formula>NOT($H$28)</formula>
    </cfRule>
  </conditionalFormatting>
  <conditionalFormatting sqref="H32:H34">
    <cfRule type="expression" dxfId="12" priority="13">
      <formula>NOT($H$32)</formula>
    </cfRule>
  </conditionalFormatting>
  <conditionalFormatting sqref="I24:I26">
    <cfRule type="expression" dxfId="11" priority="12">
      <formula>NOT($I$24)</formula>
    </cfRule>
  </conditionalFormatting>
  <conditionalFormatting sqref="I28:I30">
    <cfRule type="expression" dxfId="10" priority="11">
      <formula>NOT($I$28)</formula>
    </cfRule>
  </conditionalFormatting>
  <conditionalFormatting sqref="I32:I34">
    <cfRule type="expression" dxfId="9" priority="10">
      <formula>NOT($I$32)</formula>
    </cfRule>
  </conditionalFormatting>
  <conditionalFormatting sqref="J24:J26">
    <cfRule type="expression" dxfId="8" priority="9">
      <formula>NOT($J$24)</formula>
    </cfRule>
  </conditionalFormatting>
  <conditionalFormatting sqref="J28:J30">
    <cfRule type="expression" dxfId="7" priority="8">
      <formula>NOT($J$28)</formula>
    </cfRule>
  </conditionalFormatting>
  <conditionalFormatting sqref="J32:J34">
    <cfRule type="expression" dxfId="6" priority="7">
      <formula>NOT($J$32)</formula>
    </cfRule>
  </conditionalFormatting>
  <conditionalFormatting sqref="K24:K26">
    <cfRule type="expression" dxfId="5" priority="6">
      <formula>NOT($K$24)</formula>
    </cfRule>
  </conditionalFormatting>
  <conditionalFormatting sqref="K28:K30">
    <cfRule type="expression" dxfId="4" priority="5">
      <formula>NOT($K$28)</formula>
    </cfRule>
  </conditionalFormatting>
  <conditionalFormatting sqref="K32:K34">
    <cfRule type="expression" dxfId="3" priority="4">
      <formula>NOT($K$32)</formula>
    </cfRule>
  </conditionalFormatting>
  <conditionalFormatting sqref="L24:L26">
    <cfRule type="expression" dxfId="2" priority="3">
      <formula>NOT($L$24)</formula>
    </cfRule>
  </conditionalFormatting>
  <conditionalFormatting sqref="L28:L30">
    <cfRule type="expression" dxfId="1" priority="2">
      <formula>NOT($L$28)</formula>
    </cfRule>
  </conditionalFormatting>
  <conditionalFormatting sqref="L32:L34">
    <cfRule type="expression" dxfId="0" priority="1">
      <formula>NOT($L$32)</formula>
    </cfRule>
  </conditionalFormatting>
  <dataValidations disablePrompts="1" count="1">
    <dataValidation type="list" allowBlank="1" showInputMessage="1" showErrorMessage="1" sqref="I56" xr:uid="{552CFA08-9E43-403B-B42B-C75E4E1E1E9B}">
      <formula1>$G$56:$G$57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6AE52C05E7124E83400D68F2855368" ma:contentTypeVersion="3" ma:contentTypeDescription="Crée un document." ma:contentTypeScope="" ma:versionID="c589754b6cec197bfc65828f2708629c">
  <xsd:schema xmlns:xsd="http://www.w3.org/2001/XMLSchema" xmlns:xs="http://www.w3.org/2001/XMLSchema" xmlns:p="http://schemas.microsoft.com/office/2006/metadata/properties" xmlns:ns2="11a0763e-8fe4-42be-b49b-47f090c53a08" targetNamespace="http://schemas.microsoft.com/office/2006/metadata/properties" ma:root="true" ma:fieldsID="c6e293add6d2ce2b8e31cfade44084e3" ns2:_="">
    <xsd:import namespace="11a0763e-8fe4-42be-b49b-47f090c53a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a0763e-8fe4-42be-b49b-47f090c53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F73A57-FEE1-4ECC-A25B-89B504D8357D}">
  <ds:schemaRefs>
    <ds:schemaRef ds:uri="11a0763e-8fe4-42be-b49b-47f090c53a08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74B7768-2097-45AD-94EB-575F61B534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B4C2AF-79D2-4A0A-B072-F4530FF3CA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a0763e-8fe4-42be-b49b-47f090c53a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4</vt:i4>
      </vt:variant>
    </vt:vector>
  </HeadingPairs>
  <TitlesOfParts>
    <vt:vector size="12" baseType="lpstr">
      <vt:lpstr>Informations Section</vt:lpstr>
      <vt:lpstr>1. Demande SMS</vt:lpstr>
      <vt:lpstr>Analyse Risques</vt:lpstr>
      <vt:lpstr>2. Contrat SMS</vt:lpstr>
      <vt:lpstr>Samaritains</vt:lpstr>
      <vt:lpstr>Annonce CASU</vt:lpstr>
      <vt:lpstr>3. Facture</vt:lpstr>
      <vt:lpstr>Donnees</vt:lpstr>
      <vt:lpstr>Donnees!Poste</vt:lpstr>
      <vt:lpstr>'1. Demande SMS'!Zone_d_impression</vt:lpstr>
      <vt:lpstr>'2. Contrat SMS'!Zone_d_impression</vt:lpstr>
      <vt:lpstr>'3. Facture'!Zone_d_impression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Organisation SMS</dc:title>
  <dc:subject/>
  <dc:creator>Cedric Hiltbrand</dc:creator>
  <cp:keywords/>
  <dc:description/>
  <cp:lastModifiedBy>Cedric Hiltbrand</cp:lastModifiedBy>
  <cp:revision/>
  <dcterms:created xsi:type="dcterms:W3CDTF">2022-03-08T20:13:05Z</dcterms:created>
  <dcterms:modified xsi:type="dcterms:W3CDTF">2023-09-06T20:01:10Z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0x0101003D6AE52C05E7124E83400D68F2855368</vt:lpwstr>
  </property>
  <property fmtid="{D5CDD505-2E9C-101B-9397-08002B2CF9AE}" pid="3" name="MediaServiceImageTags">
    <vt:lpwstr/>
  </property>
</Properties>
</file>